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epi\Box\Work\Towards Pest Free Waitaha\Funding\"/>
    </mc:Choice>
  </mc:AlternateContent>
  <xr:revisionPtr revIDLastSave="0" documentId="13_ncr:1_{92909473-0857-4C7D-B5E2-A195AB7D3665}" xr6:coauthVersionLast="47" xr6:coauthVersionMax="47" xr10:uidLastSave="{00000000-0000-0000-0000-000000000000}"/>
  <bookViews>
    <workbookView xWindow="-28920" yWindow="1005" windowWidth="29040" windowHeight="15720" activeTab="2" xr2:uid="{DFD0F82B-FF29-4CCD-B94E-4C029D0AE657}"/>
  </bookViews>
  <sheets>
    <sheet name="Budget" sheetId="5" r:id="rId1"/>
    <sheet name="Material &amp; Labour Costs" sheetId="3" r:id="rId2"/>
    <sheet name="Trap Cost Calculation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5" l="1"/>
  <c r="C20" i="5"/>
  <c r="C19" i="5"/>
  <c r="C18" i="5"/>
  <c r="G34" i="2"/>
  <c r="G26" i="2"/>
  <c r="G35" i="2"/>
  <c r="G33" i="2"/>
  <c r="G32" i="2"/>
  <c r="G31" i="2"/>
  <c r="G36" i="2" s="1"/>
  <c r="M11" i="2" s="1"/>
  <c r="G27" i="2"/>
  <c r="G25" i="2"/>
  <c r="G24" i="2"/>
  <c r="G23" i="2"/>
  <c r="G9" i="2"/>
  <c r="G17" i="2"/>
  <c r="D46" i="5"/>
  <c r="D45" i="5"/>
  <c r="C31" i="5"/>
  <c r="C30" i="5"/>
  <c r="C29" i="5"/>
  <c r="C28" i="5"/>
  <c r="C27" i="5"/>
  <c r="C23" i="5"/>
  <c r="C22" i="5"/>
  <c r="C12" i="5"/>
  <c r="C11" i="5"/>
  <c r="C10" i="5"/>
  <c r="C9" i="5"/>
  <c r="C8" i="5"/>
  <c r="C7" i="5"/>
  <c r="C6" i="5"/>
  <c r="D39" i="5" l="1"/>
  <c r="K11" i="2"/>
  <c r="J11" i="2"/>
  <c r="O11" i="2"/>
  <c r="L11" i="2"/>
  <c r="P11" i="2"/>
  <c r="N11" i="2"/>
  <c r="G28" i="2"/>
  <c r="D14" i="5"/>
  <c r="D33" i="5"/>
  <c r="D51" i="5"/>
  <c r="B59" i="5" s="1"/>
  <c r="K9" i="2" l="1"/>
  <c r="L9" i="2"/>
  <c r="M9" i="2"/>
  <c r="N9" i="2"/>
  <c r="O9" i="2"/>
  <c r="P9" i="2"/>
  <c r="J9" i="2"/>
  <c r="G16" i="2"/>
  <c r="G15" i="2"/>
  <c r="G18" i="2"/>
  <c r="G14" i="2"/>
  <c r="G10" i="2"/>
  <c r="G8" i="2"/>
  <c r="G6" i="2"/>
  <c r="G7" i="2"/>
  <c r="C12" i="2"/>
  <c r="C13" i="2"/>
  <c r="C11" i="2"/>
  <c r="C8" i="2"/>
  <c r="C7" i="2"/>
  <c r="C6" i="2"/>
  <c r="G19" i="2" l="1"/>
  <c r="G11" i="2"/>
  <c r="C14" i="2"/>
  <c r="C17" i="5" l="1"/>
  <c r="J7" i="2"/>
  <c r="J8" i="2"/>
  <c r="J10" i="2"/>
  <c r="M7" i="2"/>
  <c r="O7" i="2"/>
  <c r="K7" i="2"/>
  <c r="L7" i="2"/>
  <c r="N7" i="2"/>
  <c r="P7" i="2"/>
  <c r="L10" i="2"/>
  <c r="M10" i="2"/>
  <c r="N10" i="2"/>
  <c r="O10" i="2"/>
  <c r="K10" i="2"/>
  <c r="P10" i="2"/>
  <c r="O8" i="2"/>
  <c r="K8" i="2"/>
  <c r="P8" i="2"/>
  <c r="N8" i="2"/>
  <c r="M8" i="2"/>
  <c r="L8" i="2"/>
  <c r="C9" i="2" l="1"/>
  <c r="C16" i="5" l="1"/>
  <c r="D25" i="5" s="1"/>
  <c r="D42" i="5" s="1"/>
  <c r="J6" i="2"/>
  <c r="P6" i="2"/>
  <c r="K6" i="2"/>
  <c r="L6" i="2"/>
  <c r="M6" i="2"/>
  <c r="N6" i="2"/>
  <c r="O6" i="2"/>
  <c r="D53" i="5" l="1"/>
  <c r="B58" i="5"/>
  <c r="H58" i="5" s="1"/>
  <c r="E45" i="5" l="1"/>
  <c r="E50" i="5"/>
  <c r="E46" i="5"/>
  <c r="E48" i="5"/>
  <c r="B60" i="5"/>
  <c r="B61" i="5" s="1"/>
  <c r="E47" i="5"/>
  <c r="E49" i="5"/>
  <c r="C58" i="5"/>
  <c r="D58" i="5" s="1"/>
  <c r="H59" i="5" s="1"/>
</calcChain>
</file>

<file path=xl/sharedStrings.xml><?xml version="1.0" encoding="utf-8"?>
<sst xmlns="http://schemas.openxmlformats.org/spreadsheetml/2006/main" count="234" uniqueCount="150">
  <si>
    <t>Screws/Mesh</t>
  </si>
  <si>
    <t>Wood</t>
  </si>
  <si>
    <t>Trap Costs</t>
  </si>
  <si>
    <t>Total Traps</t>
  </si>
  <si>
    <t>Shipping</t>
  </si>
  <si>
    <t xml:space="preserve">250x25 Radiata H4 Merch sawn </t>
  </si>
  <si>
    <t xml:space="preserve">150x25 Radiata H4 Merch sawn </t>
  </si>
  <si>
    <t xml:space="preserve">50x25 Radiata H4 Merch sawn </t>
  </si>
  <si>
    <t>DOC150</t>
  </si>
  <si>
    <t>Victor Pro</t>
  </si>
  <si>
    <t>T-Rex</t>
  </si>
  <si>
    <t>Trapinator</t>
  </si>
  <si>
    <t>Flipping Timmy</t>
  </si>
  <si>
    <t>DOC200</t>
  </si>
  <si>
    <t>DOC150 (Stainless)</t>
  </si>
  <si>
    <t>DOC200 (Stainless)</t>
  </si>
  <si>
    <t>Material Costs</t>
  </si>
  <si>
    <t>Rat Tunnel - Victor</t>
  </si>
  <si>
    <t>Wood - 150x25</t>
  </si>
  <si>
    <t xml:space="preserve">Victor Trap </t>
  </si>
  <si>
    <t>Screw/Mesh Allowance - Rat</t>
  </si>
  <si>
    <t>Screw/Mesh Allowance - DOC</t>
  </si>
  <si>
    <t>Trap Mechanisms</t>
  </si>
  <si>
    <t>Miscellaneous</t>
  </si>
  <si>
    <t>Wood - 50x25</t>
  </si>
  <si>
    <t>Wood - 200x25</t>
  </si>
  <si>
    <t>Wood - 250x25</t>
  </si>
  <si>
    <t xml:space="preserve">200x25 Radiata H4 Merch sawn </t>
  </si>
  <si>
    <t>Rat Tunnel - T-Rex</t>
  </si>
  <si>
    <t>Cost excl GST</t>
  </si>
  <si>
    <t>Supplier</t>
  </si>
  <si>
    <t>Name</t>
  </si>
  <si>
    <t>Phone</t>
  </si>
  <si>
    <t>Email</t>
  </si>
  <si>
    <t>Website</t>
  </si>
  <si>
    <t>Notes</t>
  </si>
  <si>
    <t>Kenneally Timber</t>
  </si>
  <si>
    <t>www.deadrat.co.nz</t>
  </si>
  <si>
    <t>021 622149</t>
  </si>
  <si>
    <t>carol@grantleyimports.co.nz</t>
  </si>
  <si>
    <t>Carol Johnston</t>
  </si>
  <si>
    <t>Dead Rat Ltd</t>
  </si>
  <si>
    <t>Tunnel Costs</t>
  </si>
  <si>
    <t>03 327 2050</t>
  </si>
  <si>
    <t>Declan</t>
  </si>
  <si>
    <t>sales@kenneallytimber.co.nz</t>
  </si>
  <si>
    <t>https://www.kenneallytimber.co.nz</t>
  </si>
  <si>
    <t>Must mention for a volunteer community group, CCC price $7.82 + GST</t>
  </si>
  <si>
    <t>Special Order - 2 to 3 weeks, min of 80-100 lineal metres</t>
  </si>
  <si>
    <t>CMI Springs</t>
  </si>
  <si>
    <t>Ross Mitchell</t>
  </si>
  <si>
    <t>rossm@simproholdings.com</t>
  </si>
  <si>
    <t>https://trapinator.com/store</t>
  </si>
  <si>
    <t>NorthPest</t>
  </si>
  <si>
    <t xml:space="preserve">If not held at CHC depot, shipping can add up </t>
  </si>
  <si>
    <t xml:space="preserve">https://northpest.co.nz/product/t-rex-rat-trap </t>
  </si>
  <si>
    <t>Cost</t>
  </si>
  <si>
    <t>of project</t>
  </si>
  <si>
    <t>Monitoring Costs</t>
  </si>
  <si>
    <t>Lure Costs</t>
  </si>
  <si>
    <t>Monitoring</t>
  </si>
  <si>
    <t>Cacophony thermal camera combo with modem, tripod, battery and charger</t>
  </si>
  <si>
    <t>Browning Dark Ops Pro DCL Nano</t>
  </si>
  <si>
    <t>Tracking Tunnels</t>
  </si>
  <si>
    <t>DOC AI Cam cloud data storage (annual)</t>
  </si>
  <si>
    <t>Cacophony camera 4G data connectivity (monthly)</t>
  </si>
  <si>
    <t xml:space="preserve">T-Rex Trap </t>
  </si>
  <si>
    <t>Chew Cards (20 - peanut)</t>
  </si>
  <si>
    <t>https://www.connovation.co.nz/products/chew-cards?variant=32633419268235</t>
  </si>
  <si>
    <t>Pre-inked Cards</t>
  </si>
  <si>
    <t>https://www.connovation.co.nz/products/black-trakka?variant=42365996433547</t>
  </si>
  <si>
    <t>https://viewtech.co.nz/product/browning-dark-ops-pro-dcl-nano/</t>
  </si>
  <si>
    <t xml:space="preserve">https://traps.co.nz/products/possum-dough-aniseed?variant=49705504833830 </t>
  </si>
  <si>
    <t>Erayz jerky blocks</t>
  </si>
  <si>
    <t>https://www.connovation.co.nz/collections/mustelids-lures/products/erayz-jerky-blocks?variant=34016638861451</t>
  </si>
  <si>
    <t>Peanut Butter</t>
  </si>
  <si>
    <t>Possum Dough (2kg)</t>
  </si>
  <si>
    <t>Smooth Cinnamon Lure (10kg)</t>
  </si>
  <si>
    <t>Eggs (per dozen)</t>
  </si>
  <si>
    <t>Total Monitoring</t>
  </si>
  <si>
    <t>Total Lure</t>
  </si>
  <si>
    <t>TOTAL CASH EXPENSES</t>
  </si>
  <si>
    <t>In-Kind or Volunteer Expenses</t>
  </si>
  <si>
    <t>Hours per week</t>
  </si>
  <si>
    <t>TOTAL - ALL EXPENSES</t>
  </si>
  <si>
    <t>Total  Project Cost</t>
  </si>
  <si>
    <t xml:space="preserve">PROJECT SUMMARY </t>
  </si>
  <si>
    <t>Enter shipping in manually</t>
  </si>
  <si>
    <t>https://www.connovation.co.nz/collections/lures-rodent-edible/products/smooth-cinnamon-lure?variant=41519196569739</t>
  </si>
  <si>
    <t>Rat tunnels are 400mm x 150mm wide</t>
  </si>
  <si>
    <t>ALL COSTS EXCLUDE GST</t>
  </si>
  <si>
    <t>GST</t>
  </si>
  <si>
    <t xml:space="preserve">In-kind  - Volunteer Labour </t>
  </si>
  <si>
    <t>In-kind  - Project Manager</t>
  </si>
  <si>
    <t xml:space="preserve">In-kind  - Project  Manager </t>
  </si>
  <si>
    <t>In-kind  - Volunteer Labour</t>
  </si>
  <si>
    <t xml:space="preserve">Trap and Volume </t>
  </si>
  <si>
    <t>In-Kind or Volunteer Inputs</t>
  </si>
  <si>
    <t>Total In-kind Inputs</t>
  </si>
  <si>
    <t>CCC uses the living wage</t>
  </si>
  <si>
    <t>Note: Sometimes these amounts have min or max levels</t>
  </si>
  <si>
    <t>Private Cash Input (cash donations etc)</t>
  </si>
  <si>
    <t xml:space="preserve">This is the difference between the nonprofit and retail price </t>
  </si>
  <si>
    <t>This is the value of donated products or services</t>
  </si>
  <si>
    <t>TOTAL Inc GST</t>
  </si>
  <si>
    <t xml:space="preserve">Your Funding Application </t>
  </si>
  <si>
    <t xml:space="preserve">If you're NOT GST registered = </t>
  </si>
  <si>
    <t xml:space="preserve">Note there are two additional sheets - trap cost calculations and material/labour costs. If you have other costs you wish to incorporate, you could add more cells into this sheet. </t>
  </si>
  <si>
    <t xml:space="preserve">If you ARE GST registered = </t>
  </si>
  <si>
    <t>Total In-Kind Inputs</t>
  </si>
  <si>
    <t>Total cash expenses</t>
  </si>
  <si>
    <t>These rates are sometimes prescribed in the funding applications</t>
  </si>
  <si>
    <t>This is a simple tool to help visualise costs - change the top numbers to the number of traps you would like</t>
  </si>
  <si>
    <t xml:space="preserve">The baffle cut is mid-way (225mm) on the sides so volunteers can’t assemble the trap incorrectly </t>
  </si>
  <si>
    <t>Qty - change this</t>
  </si>
  <si>
    <t>Donated Products or Services</t>
  </si>
  <si>
    <t>Discount on Products or Services (total discount off retail)</t>
  </si>
  <si>
    <t xml:space="preserve">Funding from other sources e.g CCC or Ecan </t>
  </si>
  <si>
    <t xml:space="preserve">If you have received funds from other applications you can use this as you "co-funding" allocation </t>
  </si>
  <si>
    <t xml:space="preserve">Cash donations or contributions </t>
  </si>
  <si>
    <t>Expenses plus in-kind</t>
  </si>
  <si>
    <t>Total in-Kind (or co-)funding as a percentage of total project cost</t>
  </si>
  <si>
    <t>This varies between projects, co-funding typically it needs to be 30-50%</t>
  </si>
  <si>
    <t xml:space="preserve">You can change these costs, or add others. This is a sample of recommended options for community trappers </t>
  </si>
  <si>
    <t>This sheet holds the costs for most inputs into the project</t>
  </si>
  <si>
    <t xml:space="preserve">Sample Budget for a Funding Application </t>
  </si>
  <si>
    <t>Quantity</t>
  </si>
  <si>
    <t>Volunteer hours can be costed and contribute to your co-funding requirement</t>
  </si>
  <si>
    <t>This sheet calculates trap costs from the materials costs sheet, you shouldn't need to change anything here</t>
  </si>
  <si>
    <t xml:space="preserve">DOC tunnels are 450mm x 200mm wide to maximise pet safety, rather than the standard 400mm length. </t>
  </si>
  <si>
    <t xml:space="preserve">need to figure out how to calculate discounted materiual costs for in-kind </t>
  </si>
  <si>
    <t>https://nationalmetalfabricators.co.nz/product/bt200</t>
  </si>
  <si>
    <t xml:space="preserve">National Springs and Wire </t>
  </si>
  <si>
    <t>BT200 (Stainless)</t>
  </si>
  <si>
    <t>https://nationalmetalfabricators.co.nz/product/bt150/</t>
  </si>
  <si>
    <t>BT150 (Stainless)</t>
  </si>
  <si>
    <t>BT150</t>
  </si>
  <si>
    <t>BT200</t>
  </si>
  <si>
    <t xml:space="preserve">BT150 stainless </t>
  </si>
  <si>
    <t xml:space="preserve">BT200 stainless </t>
  </si>
  <si>
    <t xml:space="preserve">DOC150 stainless </t>
  </si>
  <si>
    <t xml:space="preserve">DOC200 stainless </t>
  </si>
  <si>
    <t>Micellaneous Costs</t>
  </si>
  <si>
    <t>Total Micellaneous</t>
  </si>
  <si>
    <t>Tools</t>
  </si>
  <si>
    <t>Morning or Afternoon teas</t>
  </si>
  <si>
    <t xml:space="preserve">Other … </t>
  </si>
  <si>
    <t>Volunteer Costs e.g printing, safety gear</t>
  </si>
  <si>
    <t>Note also these trap costs are from local suppliers with preferred rates, if you choose another supplier ensure you update these rates</t>
  </si>
  <si>
    <t>Normally $389, Ask for a discount for Community trapping groups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</si>
</sst>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164" formatCode="&quot;$&quot;#,##0"/>
    <numFmt numFmtId="165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4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1" xfId="0" applyBorder="1"/>
    <xf numFmtId="0" fontId="2" fillId="0" borderId="0" xfId="0" applyFont="1"/>
    <xf numFmtId="8" fontId="0" fillId="0" borderId="0" xfId="0" applyNumberFormat="1"/>
    <xf numFmtId="0" fontId="3" fillId="0" borderId="0" xfId="1"/>
    <xf numFmtId="165" fontId="0" fillId="0" borderId="0" xfId="0" applyNumberFormat="1"/>
    <xf numFmtId="165" fontId="1" fillId="0" borderId="0" xfId="0" applyNumberFormat="1" applyFont="1"/>
    <xf numFmtId="8" fontId="0" fillId="0" borderId="1" xfId="0" applyNumberFormat="1" applyBorder="1"/>
    <xf numFmtId="165" fontId="0" fillId="0" borderId="1" xfId="0" applyNumberFormat="1" applyBorder="1"/>
    <xf numFmtId="0" fontId="0" fillId="0" borderId="0" xfId="0" applyAlignment="1">
      <alignment horizontal="left" indent="1"/>
    </xf>
    <xf numFmtId="0" fontId="1" fillId="2" borderId="1" xfId="0" applyFont="1" applyFill="1" applyBorder="1"/>
    <xf numFmtId="0" fontId="5" fillId="0" borderId="1" xfId="0" applyFont="1" applyBorder="1"/>
    <xf numFmtId="0" fontId="5" fillId="0" borderId="0" xfId="0" applyFont="1"/>
    <xf numFmtId="165" fontId="5" fillId="0" borderId="1" xfId="0" applyNumberFormat="1" applyFont="1" applyBorder="1"/>
    <xf numFmtId="165" fontId="1" fillId="2" borderId="1" xfId="0" applyNumberFormat="1" applyFont="1" applyFill="1" applyBorder="1"/>
    <xf numFmtId="9" fontId="4" fillId="0" borderId="0" xfId="0" applyNumberFormat="1" applyFont="1" applyAlignment="1">
      <alignment horizontal="right"/>
    </xf>
    <xf numFmtId="0" fontId="4" fillId="0" borderId="0" xfId="0" applyFont="1"/>
    <xf numFmtId="165" fontId="5" fillId="0" borderId="0" xfId="0" applyNumberFormat="1" applyFont="1"/>
    <xf numFmtId="0" fontId="0" fillId="0" borderId="1" xfId="0" applyBorder="1" applyAlignment="1">
      <alignment horizontal="left" indent="1"/>
    </xf>
    <xf numFmtId="0" fontId="0" fillId="0" borderId="0" xfId="0" applyAlignment="1">
      <alignment horizontal="left" indent="2"/>
    </xf>
    <xf numFmtId="0" fontId="0" fillId="3" borderId="1" xfId="0" applyFill="1" applyBorder="1" applyAlignment="1">
      <alignment horizontal="left" indent="1"/>
    </xf>
    <xf numFmtId="0" fontId="5" fillId="0" borderId="1" xfId="0" applyFont="1" applyBorder="1" applyAlignment="1">
      <alignment horizontal="left" indent="1"/>
    </xf>
    <xf numFmtId="0" fontId="5" fillId="0" borderId="0" xfId="0" applyFont="1" applyAlignment="1">
      <alignment horizontal="left" indent="1"/>
    </xf>
    <xf numFmtId="0" fontId="0" fillId="3" borderId="1" xfId="0" applyFill="1" applyBorder="1" applyAlignment="1">
      <alignment horizontal="left" wrapText="1" indent="1"/>
    </xf>
    <xf numFmtId="165" fontId="6" fillId="4" borderId="6" xfId="0" applyNumberFormat="1" applyFont="1" applyFill="1" applyBorder="1"/>
    <xf numFmtId="0" fontId="6" fillId="4" borderId="2" xfId="0" applyFont="1" applyFill="1" applyBorder="1"/>
    <xf numFmtId="0" fontId="1" fillId="4" borderId="2" xfId="0" applyFont="1" applyFill="1" applyBorder="1"/>
    <xf numFmtId="165" fontId="1" fillId="4" borderId="4" xfId="0" applyNumberFormat="1" applyFont="1" applyFill="1" applyBorder="1"/>
    <xf numFmtId="0" fontId="1" fillId="4" borderId="5" xfId="0" applyFont="1" applyFill="1" applyBorder="1"/>
    <xf numFmtId="0" fontId="1" fillId="5" borderId="2" xfId="0" applyFont="1" applyFill="1" applyBorder="1"/>
    <xf numFmtId="0" fontId="2" fillId="0" borderId="0" xfId="0" applyFont="1" applyAlignment="1">
      <alignment horizontal="right"/>
    </xf>
    <xf numFmtId="0" fontId="1" fillId="6" borderId="4" xfId="0" applyFont="1" applyFill="1" applyBorder="1"/>
    <xf numFmtId="165" fontId="1" fillId="6" borderId="5" xfId="0" applyNumberFormat="1" applyFont="1" applyFill="1" applyBorder="1"/>
    <xf numFmtId="0" fontId="1" fillId="7" borderId="1" xfId="0" applyFont="1" applyFill="1" applyBorder="1"/>
    <xf numFmtId="0" fontId="1" fillId="4" borderId="1" xfId="0" applyFont="1" applyFill="1" applyBorder="1"/>
    <xf numFmtId="165" fontId="1" fillId="4" borderId="1" xfId="0" applyNumberFormat="1" applyFont="1" applyFill="1" applyBorder="1"/>
    <xf numFmtId="0" fontId="1" fillId="5" borderId="3" xfId="0" applyFont="1" applyFill="1" applyBorder="1"/>
    <xf numFmtId="165" fontId="1" fillId="5" borderId="3" xfId="0" applyNumberFormat="1" applyFont="1" applyFill="1" applyBorder="1"/>
    <xf numFmtId="0" fontId="4" fillId="0" borderId="0" xfId="0" applyFont="1" applyAlignment="1">
      <alignment horizontal="left"/>
    </xf>
    <xf numFmtId="165" fontId="4" fillId="0" borderId="0" xfId="0" applyNumberFormat="1" applyFont="1"/>
    <xf numFmtId="165" fontId="1" fillId="0" borderId="8" xfId="0" applyNumberFormat="1" applyFont="1" applyBorder="1"/>
    <xf numFmtId="165" fontId="1" fillId="8" borderId="10" xfId="0" applyNumberFormat="1" applyFont="1" applyFill="1" applyBorder="1"/>
    <xf numFmtId="0" fontId="3" fillId="0" borderId="1" xfId="1" applyBorder="1"/>
    <xf numFmtId="0" fontId="3" fillId="0" borderId="1" xfId="1" applyBorder="1" applyAlignment="1">
      <alignment vertical="center"/>
    </xf>
    <xf numFmtId="165" fontId="0" fillId="3" borderId="1" xfId="0" applyNumberFormat="1" applyFill="1" applyBorder="1"/>
    <xf numFmtId="0" fontId="4" fillId="0" borderId="1" xfId="0" applyFont="1" applyBorder="1"/>
    <xf numFmtId="0" fontId="1" fillId="7" borderId="0" xfId="0" applyFont="1" applyFill="1"/>
    <xf numFmtId="0" fontId="1" fillId="7" borderId="0" xfId="0" applyFont="1" applyFill="1" applyAlignment="1">
      <alignment horizontal="left"/>
    </xf>
    <xf numFmtId="0" fontId="0" fillId="7" borderId="0" xfId="0" applyFill="1"/>
    <xf numFmtId="0" fontId="6" fillId="7" borderId="0" xfId="0" applyFont="1" applyFill="1" applyAlignment="1">
      <alignment horizontal="left"/>
    </xf>
    <xf numFmtId="165" fontId="0" fillId="7" borderId="0" xfId="0" applyNumberFormat="1" applyFill="1"/>
    <xf numFmtId="165" fontId="6" fillId="4" borderId="7" xfId="0" applyNumberFormat="1" applyFont="1" applyFill="1" applyBorder="1"/>
    <xf numFmtId="165" fontId="1" fillId="4" borderId="7" xfId="0" applyNumberFormat="1" applyFont="1" applyFill="1" applyBorder="1"/>
    <xf numFmtId="165" fontId="1" fillId="5" borderId="7" xfId="0" applyNumberFormat="1" applyFont="1" applyFill="1" applyBorder="1" applyAlignment="1">
      <alignment horizontal="right"/>
    </xf>
    <xf numFmtId="0" fontId="1" fillId="6" borderId="0" xfId="0" applyFont="1" applyFill="1"/>
    <xf numFmtId="165" fontId="1" fillId="6" borderId="0" xfId="0" applyNumberFormat="1" applyFont="1" applyFill="1"/>
    <xf numFmtId="165" fontId="0" fillId="0" borderId="1" xfId="0" applyNumberFormat="1" applyBorder="1" applyAlignment="1">
      <alignment horizontal="left"/>
    </xf>
    <xf numFmtId="165" fontId="0" fillId="0" borderId="0" xfId="0" applyNumberFormat="1" applyAlignment="1">
      <alignment horizontal="left"/>
    </xf>
    <xf numFmtId="165" fontId="0" fillId="7" borderId="0" xfId="0" applyNumberFormat="1" applyFill="1" applyAlignment="1">
      <alignment horizontal="left"/>
    </xf>
    <xf numFmtId="9" fontId="2" fillId="0" borderId="0" xfId="0" applyNumberFormat="1" applyFont="1" applyAlignment="1">
      <alignment horizontal="center"/>
    </xf>
    <xf numFmtId="0" fontId="1" fillId="7" borderId="8" xfId="0" applyFont="1" applyFill="1" applyBorder="1" applyAlignment="1">
      <alignment horizontal="right"/>
    </xf>
    <xf numFmtId="0" fontId="1" fillId="8" borderId="9" xfId="0" applyFont="1" applyFill="1" applyBorder="1" applyAlignment="1">
      <alignment horizontal="right"/>
    </xf>
    <xf numFmtId="0" fontId="2" fillId="9" borderId="0" xfId="0" applyFont="1" applyFill="1" applyAlignment="1">
      <alignment horizontal="right" indent="1"/>
    </xf>
    <xf numFmtId="165" fontId="2" fillId="9" borderId="0" xfId="0" applyNumberFormat="1" applyFont="1" applyFill="1" applyAlignment="1">
      <alignment horizontal="left"/>
    </xf>
    <xf numFmtId="0" fontId="4" fillId="9" borderId="0" xfId="0" applyFont="1" applyFill="1"/>
    <xf numFmtId="0" fontId="0" fillId="9" borderId="0" xfId="0" applyFill="1"/>
    <xf numFmtId="0" fontId="2" fillId="2" borderId="1" xfId="0" applyFont="1" applyFill="1" applyBorder="1"/>
    <xf numFmtId="0" fontId="2" fillId="0" borderId="0" xfId="0" applyFont="1" applyAlignment="1">
      <alignment horizontal="left"/>
    </xf>
    <xf numFmtId="0" fontId="1" fillId="9" borderId="0" xfId="0" applyFont="1" applyFill="1"/>
    <xf numFmtId="0" fontId="0" fillId="0" borderId="0" xfId="0" applyFill="1"/>
    <xf numFmtId="0" fontId="1" fillId="0" borderId="0" xfId="0" applyFont="1" applyFill="1"/>
    <xf numFmtId="0" fontId="0" fillId="0" borderId="0" xfId="0" applyFill="1" applyAlignment="1">
      <alignment horizontal="left" inden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kenneallytimber.co.nz/" TargetMode="External"/><Relationship Id="rId13" Type="http://schemas.openxmlformats.org/officeDocument/2006/relationships/hyperlink" Target="mailto:rossm@simproholdings.com" TargetMode="External"/><Relationship Id="rId18" Type="http://schemas.openxmlformats.org/officeDocument/2006/relationships/hyperlink" Target="https://www.connovation.co.nz/products/chew-cards?variant=32633419268235" TargetMode="External"/><Relationship Id="rId3" Type="http://schemas.openxmlformats.org/officeDocument/2006/relationships/hyperlink" Target="mailto:sales@kenneallytimber.co.nz" TargetMode="External"/><Relationship Id="rId21" Type="http://schemas.openxmlformats.org/officeDocument/2006/relationships/hyperlink" Target="https://viewtech.co.nz/product/browning-dark-ops-pro-dcl-nano/" TargetMode="External"/><Relationship Id="rId7" Type="http://schemas.openxmlformats.org/officeDocument/2006/relationships/hyperlink" Target="mailto:sales@kenneallytimber.co.nz" TargetMode="External"/><Relationship Id="rId12" Type="http://schemas.openxmlformats.org/officeDocument/2006/relationships/hyperlink" Target="https://trapinator.com/store" TargetMode="External"/><Relationship Id="rId17" Type="http://schemas.openxmlformats.org/officeDocument/2006/relationships/hyperlink" Target="https://northpest.co.nz/product/t-rex-rat-trap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mailto:carol@grantleyimports.co.nz" TargetMode="External"/><Relationship Id="rId16" Type="http://schemas.openxmlformats.org/officeDocument/2006/relationships/hyperlink" Target="https://trapinator.com/store" TargetMode="External"/><Relationship Id="rId20" Type="http://schemas.openxmlformats.org/officeDocument/2006/relationships/hyperlink" Target="https://www.connovation.co.nz/products/black-trakka?variant=42365996433547" TargetMode="External"/><Relationship Id="rId1" Type="http://schemas.openxmlformats.org/officeDocument/2006/relationships/hyperlink" Target="../../../../AppData/Roaming/Microsoft/Excel/www.deadrat.co.nz" TargetMode="External"/><Relationship Id="rId6" Type="http://schemas.openxmlformats.org/officeDocument/2006/relationships/hyperlink" Target="mailto:sales@kenneallytimber.co.nz" TargetMode="External"/><Relationship Id="rId11" Type="http://schemas.openxmlformats.org/officeDocument/2006/relationships/hyperlink" Target="mailto:rossm@simproholdings.com" TargetMode="External"/><Relationship Id="rId24" Type="http://schemas.openxmlformats.org/officeDocument/2006/relationships/hyperlink" Target="https://nationalmetalfabricators.co.nz/product/bt200" TargetMode="External"/><Relationship Id="rId5" Type="http://schemas.openxmlformats.org/officeDocument/2006/relationships/hyperlink" Target="mailto:sales@kenneallytimber.co.nz" TargetMode="External"/><Relationship Id="rId15" Type="http://schemas.openxmlformats.org/officeDocument/2006/relationships/hyperlink" Target="mailto:rossm@simproholdings.com" TargetMode="External"/><Relationship Id="rId23" Type="http://schemas.openxmlformats.org/officeDocument/2006/relationships/hyperlink" Target="https://www.connovation.co.nz/collections/mustelids-lures/products/erayz-jerky-blocks?variant=34016638861451" TargetMode="External"/><Relationship Id="rId10" Type="http://schemas.openxmlformats.org/officeDocument/2006/relationships/hyperlink" Target="https://www.kenneallytimber.co.nz/" TargetMode="External"/><Relationship Id="rId19" Type="http://schemas.openxmlformats.org/officeDocument/2006/relationships/hyperlink" Target="https://www.connovation.co.nz/products/black-trakka?variant=42365996433547" TargetMode="External"/><Relationship Id="rId4" Type="http://schemas.openxmlformats.org/officeDocument/2006/relationships/hyperlink" Target="https://www.kenneallytimber.co.nz/" TargetMode="External"/><Relationship Id="rId9" Type="http://schemas.openxmlformats.org/officeDocument/2006/relationships/hyperlink" Target="https://www.kenneallytimber.co.nz/" TargetMode="External"/><Relationship Id="rId14" Type="http://schemas.openxmlformats.org/officeDocument/2006/relationships/hyperlink" Target="https://trapinator.com/store" TargetMode="External"/><Relationship Id="rId22" Type="http://schemas.openxmlformats.org/officeDocument/2006/relationships/hyperlink" Target="https://traps.co.nz/products/possum-dough-aniseed?variant=49705504833830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C6CC0-1571-4F17-B5F4-01DEC0A6EC9C}">
  <dimension ref="A1:H61"/>
  <sheetViews>
    <sheetView topLeftCell="A53" zoomScale="114" zoomScaleNormal="114" workbookViewId="0">
      <selection activeCell="D30" sqref="D30"/>
    </sheetView>
  </sheetViews>
  <sheetFormatPr defaultRowHeight="14.4" x14ac:dyDescent="0.3"/>
  <cols>
    <col min="1" max="1" width="58.33203125" customWidth="1"/>
    <col min="2" max="2" width="17.88671875" customWidth="1"/>
    <col min="3" max="3" width="20.44140625" customWidth="1"/>
    <col min="4" max="4" width="28.5546875" customWidth="1"/>
    <col min="5" max="5" width="10.109375" customWidth="1"/>
    <col min="6" max="6" width="11.6640625" customWidth="1"/>
    <col min="7" max="7" width="31.5546875" customWidth="1"/>
    <col min="8" max="8" width="15.109375" customWidth="1"/>
  </cols>
  <sheetData>
    <row r="1" spans="1:8" x14ac:dyDescent="0.3">
      <c r="A1" s="1" t="s">
        <v>125</v>
      </c>
    </row>
    <row r="2" spans="1:8" s="18" customFormat="1" x14ac:dyDescent="0.3">
      <c r="A2" s="18" t="s">
        <v>107</v>
      </c>
    </row>
    <row r="3" spans="1:8" s="18" customFormat="1" x14ac:dyDescent="0.3">
      <c r="A3" s="18" t="s">
        <v>148</v>
      </c>
    </row>
    <row r="5" spans="1:8" x14ac:dyDescent="0.3">
      <c r="A5" s="12" t="s">
        <v>58</v>
      </c>
      <c r="B5" s="68" t="s">
        <v>114</v>
      </c>
      <c r="C5" s="12" t="s">
        <v>56</v>
      </c>
      <c r="D5" s="4" t="s">
        <v>90</v>
      </c>
    </row>
    <row r="6" spans="1:8" ht="28.8" x14ac:dyDescent="0.3">
      <c r="A6" s="25" t="s">
        <v>61</v>
      </c>
      <c r="B6" s="13">
        <v>1</v>
      </c>
      <c r="C6" s="15">
        <f>SUM(B6*'Material &amp; Labour Costs'!B34)</f>
        <v>1599</v>
      </c>
      <c r="D6" s="19"/>
      <c r="E6" s="14"/>
    </row>
    <row r="7" spans="1:8" x14ac:dyDescent="0.3">
      <c r="A7" s="22" t="s">
        <v>64</v>
      </c>
      <c r="B7" s="13">
        <v>1</v>
      </c>
      <c r="C7" s="15">
        <f>SUM(B7*'Material &amp; Labour Costs'!B35)</f>
        <v>159</v>
      </c>
      <c r="D7" s="19"/>
      <c r="E7" s="14"/>
    </row>
    <row r="8" spans="1:8" x14ac:dyDescent="0.3">
      <c r="A8" s="23" t="s">
        <v>65</v>
      </c>
      <c r="B8" s="13">
        <v>12</v>
      </c>
      <c r="C8" s="15">
        <f>SUM(B8*'Material &amp; Labour Costs'!B36)</f>
        <v>360</v>
      </c>
      <c r="D8" s="19"/>
      <c r="E8" s="14"/>
    </row>
    <row r="9" spans="1:8" x14ac:dyDescent="0.3">
      <c r="A9" s="20" t="s">
        <v>62</v>
      </c>
      <c r="B9" s="13">
        <v>1</v>
      </c>
      <c r="C9" s="15">
        <f>SUM(B9*'Material &amp; Labour Costs'!B37)</f>
        <v>319</v>
      </c>
      <c r="D9" s="19"/>
      <c r="E9" s="14"/>
    </row>
    <row r="10" spans="1:8" x14ac:dyDescent="0.3">
      <c r="A10" s="23" t="s">
        <v>67</v>
      </c>
      <c r="B10" s="13">
        <v>1</v>
      </c>
      <c r="C10" s="15">
        <f>SUM(B10*'Material &amp; Labour Costs'!B38)</f>
        <v>10.43</v>
      </c>
      <c r="D10" s="19"/>
      <c r="E10" s="14"/>
    </row>
    <row r="11" spans="1:8" x14ac:dyDescent="0.3">
      <c r="A11" s="23" t="s">
        <v>63</v>
      </c>
      <c r="B11" s="13">
        <v>5</v>
      </c>
      <c r="C11" s="15">
        <f>SUM(B11*'Material &amp; Labour Costs'!B39)</f>
        <v>69.800000000000011</v>
      </c>
      <c r="D11" s="19"/>
      <c r="E11" s="14"/>
    </row>
    <row r="12" spans="1:8" x14ac:dyDescent="0.3">
      <c r="A12" s="24" t="s">
        <v>69</v>
      </c>
      <c r="B12" s="13">
        <v>10</v>
      </c>
      <c r="C12" s="15">
        <f>SUM(B12*'Material &amp; Labour Costs'!B40)</f>
        <v>19.600000000000001</v>
      </c>
      <c r="D12" s="7"/>
      <c r="E12" s="14"/>
    </row>
    <row r="13" spans="1:8" ht="15" thickBot="1" x14ac:dyDescent="0.35">
      <c r="A13" s="23" t="s">
        <v>4</v>
      </c>
      <c r="B13" s="13"/>
      <c r="C13" s="15">
        <v>65</v>
      </c>
      <c r="D13" s="41" t="s">
        <v>87</v>
      </c>
      <c r="E13" s="14"/>
      <c r="G13" s="71"/>
      <c r="H13" s="71"/>
    </row>
    <row r="14" spans="1:8" ht="15" thickBot="1" x14ac:dyDescent="0.35">
      <c r="A14" s="13"/>
      <c r="B14" s="13"/>
      <c r="C14" s="27" t="s">
        <v>79</v>
      </c>
      <c r="D14" s="53">
        <f>SUM(C6:C14)</f>
        <v>2601.83</v>
      </c>
      <c r="G14" s="72"/>
      <c r="H14" s="71"/>
    </row>
    <row r="15" spans="1:8" x14ac:dyDescent="0.3">
      <c r="A15" s="12" t="s">
        <v>2</v>
      </c>
      <c r="B15" s="35" t="s">
        <v>126</v>
      </c>
      <c r="C15" s="12" t="s">
        <v>56</v>
      </c>
      <c r="G15" s="73"/>
      <c r="H15" s="71"/>
    </row>
    <row r="16" spans="1:8" x14ac:dyDescent="0.3">
      <c r="A16" s="20" t="s">
        <v>17</v>
      </c>
      <c r="B16" s="13">
        <v>30</v>
      </c>
      <c r="C16" s="15">
        <f>SUM(B16*'Trap Cost Calculations'!C9)</f>
        <v>369.71999999999997</v>
      </c>
      <c r="D16" s="19"/>
      <c r="E16" s="14"/>
      <c r="G16" s="73"/>
      <c r="H16" s="71"/>
    </row>
    <row r="17" spans="1:8" x14ac:dyDescent="0.3">
      <c r="A17" s="20" t="s">
        <v>28</v>
      </c>
      <c r="B17" s="13">
        <v>1</v>
      </c>
      <c r="C17" s="15">
        <f>SUM(B17*'Trap Cost Calculations'!C14)</f>
        <v>19.353999999999999</v>
      </c>
      <c r="D17" s="19"/>
      <c r="E17" s="14"/>
      <c r="G17" s="73"/>
      <c r="H17" s="71"/>
    </row>
    <row r="18" spans="1:8" x14ac:dyDescent="0.3">
      <c r="A18" s="20" t="s">
        <v>136</v>
      </c>
      <c r="B18" s="13">
        <v>10</v>
      </c>
      <c r="C18" s="15">
        <f>SUM(B18*'Trap Cost Calculations'!G11)</f>
        <v>472.81999999999994</v>
      </c>
      <c r="D18" s="19"/>
      <c r="E18" s="14"/>
      <c r="G18" s="73"/>
      <c r="H18" s="71"/>
    </row>
    <row r="19" spans="1:8" x14ac:dyDescent="0.3">
      <c r="A19" s="20" t="s">
        <v>137</v>
      </c>
      <c r="B19" s="13">
        <v>10</v>
      </c>
      <c r="C19" s="15">
        <f>SUM(B19*'Trap Cost Calculations'!G19)</f>
        <v>521.55999999999995</v>
      </c>
      <c r="D19" s="19"/>
      <c r="E19" s="14"/>
      <c r="G19" s="73"/>
      <c r="H19" s="71"/>
    </row>
    <row r="20" spans="1:8" x14ac:dyDescent="0.3">
      <c r="A20" s="20" t="s">
        <v>8</v>
      </c>
      <c r="B20" s="13">
        <v>10</v>
      </c>
      <c r="C20" s="15">
        <f>SUM(B20*'Trap Cost Calculations'!G28)</f>
        <v>535.31999999999994</v>
      </c>
      <c r="D20" s="19"/>
      <c r="E20" s="14"/>
      <c r="G20" s="71"/>
      <c r="H20" s="71"/>
    </row>
    <row r="21" spans="1:8" x14ac:dyDescent="0.3">
      <c r="A21" s="20" t="s">
        <v>13</v>
      </c>
      <c r="B21" s="13">
        <v>10</v>
      </c>
      <c r="C21" s="15">
        <f>SUM(B21*'Trap Cost Calculations'!G36)</f>
        <v>611.06000000000006</v>
      </c>
      <c r="D21" s="19"/>
      <c r="E21" s="14"/>
      <c r="G21" s="71"/>
      <c r="H21" s="71"/>
    </row>
    <row r="22" spans="1:8" x14ac:dyDescent="0.3">
      <c r="A22" s="20" t="s">
        <v>11</v>
      </c>
      <c r="B22" s="13">
        <v>1</v>
      </c>
      <c r="C22" s="15">
        <f>SUM(B22*'Material &amp; Labour Costs'!B19)</f>
        <v>42.5</v>
      </c>
      <c r="D22" s="19"/>
      <c r="E22" s="14"/>
    </row>
    <row r="23" spans="1:8" x14ac:dyDescent="0.3">
      <c r="A23" s="20" t="s">
        <v>12</v>
      </c>
      <c r="B23" s="13">
        <v>1</v>
      </c>
      <c r="C23" s="15">
        <f>SUM(B23*'Material &amp; Labour Costs'!B20)</f>
        <v>48</v>
      </c>
      <c r="D23" s="19"/>
      <c r="E23" s="14"/>
    </row>
    <row r="24" spans="1:8" x14ac:dyDescent="0.3">
      <c r="A24" s="23" t="s">
        <v>4</v>
      </c>
      <c r="B24" s="13"/>
      <c r="C24" s="15">
        <v>150</v>
      </c>
      <c r="D24" s="41" t="s">
        <v>87</v>
      </c>
      <c r="E24" s="14"/>
    </row>
    <row r="25" spans="1:8" ht="15" thickBot="1" x14ac:dyDescent="0.35">
      <c r="A25" s="13"/>
      <c r="B25" s="13"/>
      <c r="C25" s="27" t="s">
        <v>3</v>
      </c>
      <c r="D25" s="26">
        <f>SUM(C16:C25)</f>
        <v>2770.3339999999998</v>
      </c>
    </row>
    <row r="26" spans="1:8" x14ac:dyDescent="0.3">
      <c r="A26" s="12" t="s">
        <v>59</v>
      </c>
      <c r="B26" s="35" t="s">
        <v>126</v>
      </c>
      <c r="C26" s="12" t="s">
        <v>56</v>
      </c>
    </row>
    <row r="27" spans="1:8" x14ac:dyDescent="0.3">
      <c r="A27" s="20" t="s">
        <v>76</v>
      </c>
      <c r="B27" s="13">
        <v>1</v>
      </c>
      <c r="C27" s="15">
        <f>SUM(B27*'Material &amp; Labour Costs'!B27)</f>
        <v>32</v>
      </c>
      <c r="D27" s="19"/>
      <c r="E27" s="14"/>
    </row>
    <row r="28" spans="1:8" x14ac:dyDescent="0.3">
      <c r="A28" s="20" t="s">
        <v>77</v>
      </c>
      <c r="B28" s="13">
        <v>1</v>
      </c>
      <c r="C28" s="15">
        <f>SUM(B28*'Material &amp; Labour Costs'!B28)</f>
        <v>108.69</v>
      </c>
      <c r="D28" s="7"/>
      <c r="E28" s="2"/>
    </row>
    <row r="29" spans="1:8" x14ac:dyDescent="0.3">
      <c r="A29" s="20" t="s">
        <v>73</v>
      </c>
      <c r="B29" s="13">
        <v>10</v>
      </c>
      <c r="C29" s="15">
        <f>SUM(B29*'Material &amp; Labour Costs'!B29)</f>
        <v>313</v>
      </c>
      <c r="D29" s="7"/>
      <c r="E29" s="2"/>
    </row>
    <row r="30" spans="1:8" x14ac:dyDescent="0.3">
      <c r="A30" s="20" t="s">
        <v>75</v>
      </c>
      <c r="B30" s="13">
        <v>5</v>
      </c>
      <c r="C30" s="15">
        <f>SUM(B30*'Material &amp; Labour Costs'!B30)</f>
        <v>0</v>
      </c>
      <c r="D30" s="7"/>
      <c r="E30" s="2"/>
    </row>
    <row r="31" spans="1:8" x14ac:dyDescent="0.3">
      <c r="A31" s="20" t="s">
        <v>78</v>
      </c>
      <c r="B31" s="13">
        <v>10</v>
      </c>
      <c r="C31" s="15">
        <f>SUM(B31*'Material &amp; Labour Costs'!B31)</f>
        <v>60</v>
      </c>
      <c r="D31" s="7"/>
      <c r="E31" s="2"/>
    </row>
    <row r="32" spans="1:8" ht="15" thickBot="1" x14ac:dyDescent="0.35">
      <c r="A32" s="23" t="s">
        <v>4</v>
      </c>
      <c r="B32" s="13"/>
      <c r="C32" s="15">
        <v>45</v>
      </c>
      <c r="D32" s="41" t="s">
        <v>87</v>
      </c>
    </row>
    <row r="33" spans="1:8" ht="15" thickBot="1" x14ac:dyDescent="0.35">
      <c r="A33" s="13"/>
      <c r="B33" s="13"/>
      <c r="C33" s="28" t="s">
        <v>80</v>
      </c>
      <c r="D33" s="54">
        <f>SUM(C27:C33)</f>
        <v>558.69000000000005</v>
      </c>
    </row>
    <row r="34" spans="1:8" x14ac:dyDescent="0.3">
      <c r="A34" s="12" t="s">
        <v>142</v>
      </c>
      <c r="B34" s="35" t="s">
        <v>126</v>
      </c>
      <c r="C34" s="12" t="s">
        <v>56</v>
      </c>
    </row>
    <row r="35" spans="1:8" x14ac:dyDescent="0.3">
      <c r="A35" s="20" t="s">
        <v>144</v>
      </c>
      <c r="B35" s="13">
        <v>1</v>
      </c>
      <c r="C35" s="15">
        <v>250</v>
      </c>
      <c r="D35" s="19"/>
    </row>
    <row r="36" spans="1:8" x14ac:dyDescent="0.3">
      <c r="A36" s="20" t="s">
        <v>147</v>
      </c>
      <c r="B36" s="13">
        <v>1</v>
      </c>
      <c r="C36" s="15">
        <v>400</v>
      </c>
      <c r="D36" s="7"/>
    </row>
    <row r="37" spans="1:8" x14ac:dyDescent="0.3">
      <c r="A37" s="20" t="s">
        <v>145</v>
      </c>
      <c r="B37" s="13">
        <v>1</v>
      </c>
      <c r="C37" s="15">
        <v>250</v>
      </c>
      <c r="D37" s="7"/>
    </row>
    <row r="38" spans="1:8" ht="15" thickBot="1" x14ac:dyDescent="0.35">
      <c r="A38" s="20" t="s">
        <v>146</v>
      </c>
      <c r="B38" s="13">
        <v>5</v>
      </c>
      <c r="C38" s="15"/>
      <c r="D38" s="7"/>
    </row>
    <row r="39" spans="1:8" ht="15" thickBot="1" x14ac:dyDescent="0.35">
      <c r="A39" s="13"/>
      <c r="B39" s="13"/>
      <c r="C39" s="28" t="s">
        <v>143</v>
      </c>
      <c r="D39" s="54">
        <f>SUM(C35:C39)</f>
        <v>900</v>
      </c>
    </row>
    <row r="40" spans="1:8" x14ac:dyDescent="0.3">
      <c r="A40" s="14"/>
      <c r="B40" s="14"/>
      <c r="C40" s="1"/>
      <c r="D40" s="8"/>
    </row>
    <row r="41" spans="1:8" ht="15" thickBot="1" x14ac:dyDescent="0.35"/>
    <row r="42" spans="1:8" ht="15" thickBot="1" x14ac:dyDescent="0.35">
      <c r="C42" s="30" t="s">
        <v>81</v>
      </c>
      <c r="D42" s="29">
        <f>SUM(D14+D25+D33+D39)</f>
        <v>6830.8539999999994</v>
      </c>
    </row>
    <row r="44" spans="1:8" x14ac:dyDescent="0.3">
      <c r="A44" s="35" t="s">
        <v>97</v>
      </c>
      <c r="B44" s="35" t="s">
        <v>126</v>
      </c>
      <c r="C44" s="12" t="s">
        <v>83</v>
      </c>
      <c r="D44" s="16"/>
    </row>
    <row r="45" spans="1:8" x14ac:dyDescent="0.3">
      <c r="A45" s="20" t="s">
        <v>93</v>
      </c>
      <c r="B45" s="3"/>
      <c r="C45" s="3">
        <v>0.5</v>
      </c>
      <c r="D45" s="10">
        <f>SUM(C45*52*'Material &amp; Labour Costs'!B43)</f>
        <v>1300</v>
      </c>
      <c r="E45" s="17">
        <f>SUM(D45/D53)</f>
        <v>9.8689299817637369E-2</v>
      </c>
      <c r="F45" s="18" t="s">
        <v>57</v>
      </c>
      <c r="G45" s="40" t="s">
        <v>100</v>
      </c>
      <c r="H45" s="32"/>
    </row>
    <row r="46" spans="1:8" x14ac:dyDescent="0.3">
      <c r="A46" s="20" t="s">
        <v>92</v>
      </c>
      <c r="B46" s="3"/>
      <c r="C46" s="3">
        <v>2</v>
      </c>
      <c r="D46" s="10">
        <f>SUM(C46*52*'Material &amp; Labour Costs'!B44)</f>
        <v>3010.7999999999997</v>
      </c>
      <c r="E46" s="17">
        <f>SUM(D46/$D$53)</f>
        <v>0.22856441837764813</v>
      </c>
      <c r="F46" s="18" t="s">
        <v>57</v>
      </c>
      <c r="H46" s="32"/>
    </row>
    <row r="47" spans="1:8" x14ac:dyDescent="0.3">
      <c r="A47" s="20" t="s">
        <v>117</v>
      </c>
      <c r="B47" s="3">
        <v>1</v>
      </c>
      <c r="C47" s="3"/>
      <c r="D47" s="10">
        <v>1500</v>
      </c>
      <c r="E47" s="17">
        <f>SUM(D47/$D$53)</f>
        <v>0.1138722690203508</v>
      </c>
      <c r="F47" s="18" t="s">
        <v>57</v>
      </c>
      <c r="G47" s="18" t="s">
        <v>118</v>
      </c>
      <c r="H47" s="32"/>
    </row>
    <row r="48" spans="1:8" x14ac:dyDescent="0.3">
      <c r="A48" s="20" t="s">
        <v>115</v>
      </c>
      <c r="B48" s="3">
        <v>1</v>
      </c>
      <c r="C48" s="3"/>
      <c r="D48" s="10">
        <v>175</v>
      </c>
      <c r="E48" s="17">
        <f>SUM(D48/$D$53)</f>
        <v>1.3285098052374262E-2</v>
      </c>
      <c r="F48" s="18" t="s">
        <v>57</v>
      </c>
      <c r="G48" s="18" t="s">
        <v>103</v>
      </c>
      <c r="H48" s="32"/>
    </row>
    <row r="49" spans="1:8" x14ac:dyDescent="0.3">
      <c r="A49" s="20" t="s">
        <v>116</v>
      </c>
      <c r="B49" s="3">
        <v>1</v>
      </c>
      <c r="C49" s="3"/>
      <c r="D49" s="10">
        <v>56</v>
      </c>
      <c r="E49" s="17">
        <f>SUM(D49/$D$53)</f>
        <v>4.2512313767597634E-3</v>
      </c>
      <c r="F49" s="18" t="s">
        <v>57</v>
      </c>
      <c r="G49" s="18" t="s">
        <v>102</v>
      </c>
      <c r="H49" s="32"/>
    </row>
    <row r="50" spans="1:8" ht="15" thickBot="1" x14ac:dyDescent="0.35">
      <c r="A50" s="20" t="s">
        <v>101</v>
      </c>
      <c r="B50" s="3">
        <v>1</v>
      </c>
      <c r="C50" s="3"/>
      <c r="D50" s="10">
        <v>300</v>
      </c>
      <c r="E50" s="17">
        <f>SUM(D50/$D$53)</f>
        <v>2.2774453804070161E-2</v>
      </c>
      <c r="F50" s="18" t="s">
        <v>57</v>
      </c>
      <c r="G50" s="18" t="s">
        <v>119</v>
      </c>
    </row>
    <row r="51" spans="1:8" ht="15" thickBot="1" x14ac:dyDescent="0.35">
      <c r="C51" s="31" t="s">
        <v>109</v>
      </c>
      <c r="D51" s="55">
        <f>SUM(D45:D50)</f>
        <v>6341.7999999999993</v>
      </c>
    </row>
    <row r="52" spans="1:8" ht="15" thickBot="1" x14ac:dyDescent="0.35"/>
    <row r="53" spans="1:8" ht="15" thickBot="1" x14ac:dyDescent="0.35">
      <c r="C53" s="33" t="s">
        <v>84</v>
      </c>
      <c r="D53" s="34">
        <f>SUM(D42+D51)</f>
        <v>13172.653999999999</v>
      </c>
      <c r="E53" s="41" t="s">
        <v>120</v>
      </c>
    </row>
    <row r="54" spans="1:8" x14ac:dyDescent="0.3">
      <c r="C54" s="56"/>
      <c r="D54" s="57"/>
      <c r="E54" s="7"/>
    </row>
    <row r="55" spans="1:8" x14ac:dyDescent="0.3">
      <c r="F55" s="4"/>
      <c r="G55" s="4"/>
    </row>
    <row r="56" spans="1:8" ht="15" thickBot="1" x14ac:dyDescent="0.35">
      <c r="C56" s="4"/>
      <c r="D56" s="4"/>
    </row>
    <row r="57" spans="1:8" x14ac:dyDescent="0.3">
      <c r="A57" s="35" t="s">
        <v>86</v>
      </c>
      <c r="B57" s="35"/>
      <c r="C57" s="62" t="s">
        <v>91</v>
      </c>
      <c r="D57" s="63" t="s">
        <v>104</v>
      </c>
      <c r="G57" s="64" t="s">
        <v>105</v>
      </c>
      <c r="H57" s="4"/>
    </row>
    <row r="58" spans="1:8" ht="15" thickBot="1" x14ac:dyDescent="0.35">
      <c r="A58" s="36" t="s">
        <v>110</v>
      </c>
      <c r="B58" s="37">
        <f>SUM(D42)</f>
        <v>6830.8539999999994</v>
      </c>
      <c r="C58" s="42">
        <f>SUM(B58*0.15)</f>
        <v>1024.6280999999999</v>
      </c>
      <c r="D58" s="43">
        <f>SUM(B58:C58)</f>
        <v>7855.4820999999993</v>
      </c>
      <c r="G58" s="64" t="s">
        <v>106</v>
      </c>
      <c r="H58" s="65">
        <f>SUM(B58)</f>
        <v>6830.8539999999994</v>
      </c>
    </row>
    <row r="59" spans="1:8" ht="15" thickBot="1" x14ac:dyDescent="0.35">
      <c r="A59" s="38" t="s">
        <v>98</v>
      </c>
      <c r="B59" s="39">
        <f>SUM(D51)</f>
        <v>6341.7999999999993</v>
      </c>
      <c r="G59" s="64" t="s">
        <v>108</v>
      </c>
      <c r="H59" s="65">
        <f>SUM(D58)</f>
        <v>7855.4820999999993</v>
      </c>
    </row>
    <row r="60" spans="1:8" ht="15" thickBot="1" x14ac:dyDescent="0.35">
      <c r="A60" s="33" t="s">
        <v>85</v>
      </c>
      <c r="B60" s="34">
        <f>SUM(D53)</f>
        <v>13172.653999999999</v>
      </c>
    </row>
    <row r="61" spans="1:8" x14ac:dyDescent="0.3">
      <c r="A61" s="69" t="s">
        <v>121</v>
      </c>
      <c r="B61" s="61">
        <f>SUM(B59/B60)</f>
        <v>0.48143677044884042</v>
      </c>
      <c r="C61" s="18" t="s">
        <v>122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6F714-1314-4596-BD72-2275D55FC1DD}">
  <dimension ref="A1:J45"/>
  <sheetViews>
    <sheetView topLeftCell="A19" zoomScale="114" zoomScaleNormal="114" workbookViewId="0">
      <selection activeCell="B38" sqref="B38"/>
    </sheetView>
  </sheetViews>
  <sheetFormatPr defaultRowHeight="14.4" x14ac:dyDescent="0.3"/>
  <cols>
    <col min="1" max="1" width="48.6640625" customWidth="1"/>
    <col min="2" max="2" width="16.5546875" customWidth="1"/>
    <col min="3" max="3" width="24.33203125" customWidth="1"/>
    <col min="4" max="4" width="17.6640625" customWidth="1"/>
    <col min="5" max="5" width="13.5546875" customWidth="1"/>
    <col min="6" max="6" width="29.5546875" customWidth="1"/>
    <col min="7" max="7" width="48.44140625" customWidth="1"/>
  </cols>
  <sheetData>
    <row r="1" spans="1:10" x14ac:dyDescent="0.3">
      <c r="A1" s="1" t="s">
        <v>16</v>
      </c>
      <c r="B1" s="1"/>
    </row>
    <row r="2" spans="1:10" x14ac:dyDescent="0.3">
      <c r="A2" s="18" t="s">
        <v>124</v>
      </c>
      <c r="B2" s="1"/>
    </row>
    <row r="3" spans="1:10" x14ac:dyDescent="0.3">
      <c r="A3" s="66" t="s">
        <v>123</v>
      </c>
      <c r="B3" s="70"/>
      <c r="C3" s="67"/>
      <c r="D3" s="67"/>
      <c r="G3" s="67" t="s">
        <v>130</v>
      </c>
      <c r="H3" s="67"/>
      <c r="I3" s="67"/>
      <c r="J3" s="67"/>
    </row>
    <row r="4" spans="1:10" x14ac:dyDescent="0.3">
      <c r="A4" s="18"/>
      <c r="B4" s="1"/>
    </row>
    <row r="5" spans="1:10" x14ac:dyDescent="0.3">
      <c r="A5" s="1"/>
      <c r="B5" s="4" t="s">
        <v>90</v>
      </c>
    </row>
    <row r="6" spans="1:10" x14ac:dyDescent="0.3">
      <c r="A6" s="48" t="s">
        <v>1</v>
      </c>
      <c r="B6" s="48" t="s">
        <v>29</v>
      </c>
      <c r="C6" s="48" t="s">
        <v>30</v>
      </c>
      <c r="D6" s="48" t="s">
        <v>31</v>
      </c>
      <c r="E6" s="48" t="s">
        <v>32</v>
      </c>
      <c r="F6" s="48" t="s">
        <v>33</v>
      </c>
      <c r="G6" s="48" t="s">
        <v>34</v>
      </c>
      <c r="H6" s="1" t="s">
        <v>35</v>
      </c>
    </row>
    <row r="7" spans="1:10" x14ac:dyDescent="0.3">
      <c r="A7" s="20" t="s">
        <v>7</v>
      </c>
      <c r="B7" s="58">
        <v>1.1499999999999999</v>
      </c>
      <c r="C7" s="3" t="s">
        <v>36</v>
      </c>
      <c r="D7" s="3" t="s">
        <v>44</v>
      </c>
      <c r="E7" s="3" t="s">
        <v>43</v>
      </c>
      <c r="F7" s="44" t="s">
        <v>45</v>
      </c>
      <c r="G7" s="44" t="s">
        <v>46</v>
      </c>
    </row>
    <row r="8" spans="1:10" x14ac:dyDescent="0.3">
      <c r="A8" s="20" t="s">
        <v>6</v>
      </c>
      <c r="B8" s="58">
        <v>2.64</v>
      </c>
      <c r="C8" s="3" t="s">
        <v>36</v>
      </c>
      <c r="D8" s="3" t="s">
        <v>44</v>
      </c>
      <c r="E8" s="3" t="s">
        <v>43</v>
      </c>
      <c r="F8" s="44" t="s">
        <v>45</v>
      </c>
      <c r="G8" s="44" t="s">
        <v>46</v>
      </c>
    </row>
    <row r="9" spans="1:10" x14ac:dyDescent="0.3">
      <c r="A9" s="20" t="s">
        <v>27</v>
      </c>
      <c r="B9" s="58">
        <v>3.04</v>
      </c>
      <c r="C9" s="3" t="s">
        <v>36</v>
      </c>
      <c r="D9" s="3" t="s">
        <v>44</v>
      </c>
      <c r="E9" s="3" t="s">
        <v>43</v>
      </c>
      <c r="F9" s="44" t="s">
        <v>45</v>
      </c>
      <c r="G9" s="44" t="s">
        <v>46</v>
      </c>
    </row>
    <row r="10" spans="1:10" x14ac:dyDescent="0.3">
      <c r="A10" s="20" t="s">
        <v>5</v>
      </c>
      <c r="B10" s="58">
        <v>5.5</v>
      </c>
      <c r="C10" s="3" t="s">
        <v>36</v>
      </c>
      <c r="D10" s="3" t="s">
        <v>44</v>
      </c>
      <c r="E10" s="3" t="s">
        <v>43</v>
      </c>
      <c r="F10" s="44" t="s">
        <v>45</v>
      </c>
      <c r="G10" s="44" t="s">
        <v>46</v>
      </c>
      <c r="H10" s="18" t="s">
        <v>48</v>
      </c>
      <c r="I10" s="18"/>
    </row>
    <row r="11" spans="1:10" x14ac:dyDescent="0.3">
      <c r="A11" s="11"/>
      <c r="B11" s="59"/>
      <c r="H11" s="18" t="s">
        <v>47</v>
      </c>
      <c r="I11" s="18"/>
    </row>
    <row r="12" spans="1:10" x14ac:dyDescent="0.3">
      <c r="A12" s="49" t="s">
        <v>22</v>
      </c>
      <c r="B12" s="60"/>
      <c r="C12" s="50"/>
      <c r="D12" s="50"/>
      <c r="E12" s="50"/>
      <c r="F12" s="50"/>
      <c r="G12" s="50"/>
    </row>
    <row r="13" spans="1:10" x14ac:dyDescent="0.3">
      <c r="A13" s="20" t="s">
        <v>14</v>
      </c>
      <c r="B13" s="58">
        <v>42.5</v>
      </c>
      <c r="C13" s="3" t="s">
        <v>49</v>
      </c>
      <c r="D13" s="3" t="s">
        <v>50</v>
      </c>
      <c r="E13" s="3">
        <v>21370781</v>
      </c>
      <c r="F13" s="44" t="s">
        <v>51</v>
      </c>
      <c r="G13" s="44" t="s">
        <v>52</v>
      </c>
      <c r="H13" t="s">
        <v>54</v>
      </c>
    </row>
    <row r="14" spans="1:10" x14ac:dyDescent="0.3">
      <c r="A14" s="20" t="s">
        <v>15</v>
      </c>
      <c r="B14" s="58">
        <v>47.5</v>
      </c>
      <c r="C14" s="3" t="s">
        <v>49</v>
      </c>
      <c r="D14" s="3" t="s">
        <v>50</v>
      </c>
      <c r="E14" s="3">
        <v>21370781</v>
      </c>
      <c r="F14" s="44" t="s">
        <v>51</v>
      </c>
      <c r="G14" s="44" t="s">
        <v>52</v>
      </c>
    </row>
    <row r="15" spans="1:10" x14ac:dyDescent="0.3">
      <c r="A15" s="20" t="s">
        <v>135</v>
      </c>
      <c r="B15" s="58">
        <v>36.25</v>
      </c>
      <c r="C15" s="3" t="s">
        <v>132</v>
      </c>
      <c r="D15" s="3"/>
      <c r="E15" s="3"/>
      <c r="F15" s="44"/>
      <c r="G15" s="44" t="s">
        <v>134</v>
      </c>
    </row>
    <row r="16" spans="1:10" x14ac:dyDescent="0.3">
      <c r="A16" s="20" t="s">
        <v>133</v>
      </c>
      <c r="B16" s="58">
        <v>38.549999999999997</v>
      </c>
      <c r="C16" s="3" t="s">
        <v>132</v>
      </c>
      <c r="D16" s="3"/>
      <c r="E16" s="3"/>
      <c r="F16" s="44"/>
      <c r="G16" s="44" t="s">
        <v>131</v>
      </c>
    </row>
    <row r="17" spans="1:7" x14ac:dyDescent="0.3">
      <c r="A17" s="20" t="s">
        <v>9</v>
      </c>
      <c r="B17" s="58">
        <v>5.0999999999999996</v>
      </c>
      <c r="C17" s="3" t="s">
        <v>41</v>
      </c>
      <c r="D17" s="3" t="s">
        <v>40</v>
      </c>
      <c r="E17" s="3" t="s">
        <v>38</v>
      </c>
      <c r="F17" s="44" t="s">
        <v>39</v>
      </c>
      <c r="G17" s="45" t="s">
        <v>37</v>
      </c>
    </row>
    <row r="18" spans="1:7" x14ac:dyDescent="0.3">
      <c r="A18" s="20" t="s">
        <v>10</v>
      </c>
      <c r="B18" s="58">
        <v>12.13</v>
      </c>
      <c r="C18" s="3" t="s">
        <v>53</v>
      </c>
      <c r="D18" s="3"/>
      <c r="E18" s="3"/>
      <c r="F18" s="3"/>
      <c r="G18" s="44" t="s">
        <v>55</v>
      </c>
    </row>
    <row r="19" spans="1:7" x14ac:dyDescent="0.3">
      <c r="A19" s="20" t="s">
        <v>11</v>
      </c>
      <c r="B19" s="58">
        <v>42.5</v>
      </c>
      <c r="C19" s="3" t="s">
        <v>49</v>
      </c>
      <c r="D19" s="3" t="s">
        <v>50</v>
      </c>
      <c r="E19" s="3">
        <v>21370781</v>
      </c>
      <c r="F19" s="44" t="s">
        <v>51</v>
      </c>
      <c r="G19" s="44" t="s">
        <v>52</v>
      </c>
    </row>
    <row r="20" spans="1:7" x14ac:dyDescent="0.3">
      <c r="A20" s="20" t="s">
        <v>12</v>
      </c>
      <c r="B20" s="58">
        <v>48</v>
      </c>
      <c r="C20" s="3"/>
      <c r="D20" s="3"/>
      <c r="E20" s="3"/>
      <c r="F20" s="3"/>
      <c r="G20" s="3"/>
    </row>
    <row r="21" spans="1:7" x14ac:dyDescent="0.3">
      <c r="B21" s="59"/>
    </row>
    <row r="22" spans="1:7" x14ac:dyDescent="0.3">
      <c r="A22" s="48" t="s">
        <v>23</v>
      </c>
      <c r="B22" s="60"/>
      <c r="C22" s="50"/>
      <c r="D22" s="50"/>
      <c r="E22" s="50"/>
      <c r="F22" s="50"/>
      <c r="G22" s="50"/>
    </row>
    <row r="23" spans="1:7" x14ac:dyDescent="0.3">
      <c r="A23" s="20" t="s">
        <v>20</v>
      </c>
      <c r="B23" s="58">
        <v>3</v>
      </c>
      <c r="C23" s="3"/>
      <c r="D23" s="3"/>
      <c r="E23" s="3"/>
      <c r="F23" s="3"/>
      <c r="G23" s="3"/>
    </row>
    <row r="24" spans="1:7" x14ac:dyDescent="0.3">
      <c r="A24" s="20" t="s">
        <v>21</v>
      </c>
      <c r="B24" s="58">
        <v>5</v>
      </c>
      <c r="C24" s="3"/>
      <c r="D24" s="3"/>
      <c r="E24" s="3"/>
      <c r="F24" s="3"/>
      <c r="G24" s="3"/>
    </row>
    <row r="25" spans="1:7" x14ac:dyDescent="0.3">
      <c r="A25" s="11"/>
      <c r="B25" s="59"/>
    </row>
    <row r="26" spans="1:7" x14ac:dyDescent="0.3">
      <c r="A26" s="49" t="s">
        <v>59</v>
      </c>
      <c r="B26" s="60"/>
      <c r="C26" s="50"/>
      <c r="D26" s="50"/>
      <c r="E26" s="50"/>
      <c r="F26" s="50"/>
      <c r="G26" s="50"/>
    </row>
    <row r="27" spans="1:7" x14ac:dyDescent="0.3">
      <c r="A27" s="20" t="s">
        <v>76</v>
      </c>
      <c r="B27" s="58">
        <v>32</v>
      </c>
      <c r="C27" s="3"/>
      <c r="D27" s="3"/>
      <c r="E27" s="3"/>
      <c r="F27" s="3"/>
      <c r="G27" s="44" t="s">
        <v>72</v>
      </c>
    </row>
    <row r="28" spans="1:7" x14ac:dyDescent="0.3">
      <c r="A28" s="20" t="s">
        <v>77</v>
      </c>
      <c r="B28" s="58">
        <v>108.69</v>
      </c>
      <c r="C28" s="3"/>
      <c r="D28" s="3"/>
      <c r="E28" s="3"/>
      <c r="F28" s="3"/>
      <c r="G28" s="44" t="s">
        <v>88</v>
      </c>
    </row>
    <row r="29" spans="1:7" x14ac:dyDescent="0.3">
      <c r="A29" s="20" t="s">
        <v>73</v>
      </c>
      <c r="B29" s="58">
        <v>31.3</v>
      </c>
      <c r="C29" s="3"/>
      <c r="D29" s="3"/>
      <c r="E29" s="3"/>
      <c r="F29" s="3"/>
      <c r="G29" s="44" t="s">
        <v>74</v>
      </c>
    </row>
    <row r="30" spans="1:7" x14ac:dyDescent="0.3">
      <c r="A30" s="20" t="s">
        <v>75</v>
      </c>
      <c r="B30" s="58">
        <v>0</v>
      </c>
      <c r="C30" s="3"/>
      <c r="D30" s="3"/>
      <c r="E30" s="3"/>
      <c r="F30" s="3"/>
      <c r="G30" s="3"/>
    </row>
    <row r="31" spans="1:7" x14ac:dyDescent="0.3">
      <c r="A31" s="20" t="s">
        <v>78</v>
      </c>
      <c r="B31" s="58">
        <v>6</v>
      </c>
      <c r="C31" s="3"/>
      <c r="D31" s="3"/>
      <c r="E31" s="3"/>
      <c r="F31" s="3"/>
      <c r="G31" s="3"/>
    </row>
    <row r="32" spans="1:7" x14ac:dyDescent="0.3">
      <c r="A32" s="21"/>
      <c r="B32" s="59"/>
    </row>
    <row r="33" spans="1:8" x14ac:dyDescent="0.3">
      <c r="A33" s="48" t="s">
        <v>60</v>
      </c>
      <c r="B33" s="52"/>
      <c r="C33" s="50"/>
      <c r="D33" s="50"/>
      <c r="E33" s="50"/>
      <c r="F33" s="50"/>
      <c r="G33" s="50"/>
    </row>
    <row r="34" spans="1:8" ht="28.8" x14ac:dyDescent="0.3">
      <c r="A34" s="25" t="s">
        <v>61</v>
      </c>
      <c r="B34" s="10">
        <v>1599</v>
      </c>
      <c r="C34" s="3"/>
      <c r="D34" s="3"/>
      <c r="E34" s="3"/>
      <c r="F34" s="3"/>
      <c r="G34" s="3"/>
    </row>
    <row r="35" spans="1:8" x14ac:dyDescent="0.3">
      <c r="A35" s="22" t="s">
        <v>64</v>
      </c>
      <c r="B35" s="46">
        <v>159</v>
      </c>
      <c r="C35" s="3"/>
      <c r="D35" s="3"/>
      <c r="E35" s="3"/>
      <c r="F35" s="3"/>
      <c r="G35" s="3"/>
    </row>
    <row r="36" spans="1:8" x14ac:dyDescent="0.3">
      <c r="A36" s="23" t="s">
        <v>65</v>
      </c>
      <c r="B36" s="15">
        <v>30</v>
      </c>
      <c r="C36" s="3"/>
      <c r="D36" s="3"/>
      <c r="E36" s="3"/>
      <c r="F36" s="3"/>
      <c r="G36" s="3"/>
    </row>
    <row r="37" spans="1:8" x14ac:dyDescent="0.3">
      <c r="A37" s="20" t="s">
        <v>62</v>
      </c>
      <c r="B37" s="10">
        <v>319</v>
      </c>
      <c r="C37" s="47" t="s">
        <v>149</v>
      </c>
      <c r="D37" s="3"/>
      <c r="E37" s="3"/>
      <c r="F37" s="3"/>
      <c r="G37" s="44" t="s">
        <v>71</v>
      </c>
      <c r="H37" s="18"/>
    </row>
    <row r="38" spans="1:8" x14ac:dyDescent="0.3">
      <c r="A38" s="23" t="s">
        <v>67</v>
      </c>
      <c r="B38" s="10">
        <v>10.43</v>
      </c>
      <c r="C38" s="3"/>
      <c r="D38" s="3"/>
      <c r="E38" s="3"/>
      <c r="F38" s="3"/>
      <c r="G38" s="44" t="s">
        <v>68</v>
      </c>
    </row>
    <row r="39" spans="1:8" x14ac:dyDescent="0.3">
      <c r="A39" s="23" t="s">
        <v>63</v>
      </c>
      <c r="B39" s="10">
        <v>13.96</v>
      </c>
      <c r="C39" s="3"/>
      <c r="D39" s="3"/>
      <c r="E39" s="3"/>
      <c r="F39" s="3"/>
      <c r="G39" s="44" t="s">
        <v>70</v>
      </c>
    </row>
    <row r="40" spans="1:8" x14ac:dyDescent="0.3">
      <c r="A40" s="23" t="s">
        <v>69</v>
      </c>
      <c r="B40" s="10">
        <v>1.96</v>
      </c>
      <c r="C40" s="3"/>
      <c r="D40" s="3"/>
      <c r="E40" s="3"/>
      <c r="F40" s="3"/>
      <c r="G40" s="44" t="s">
        <v>70</v>
      </c>
    </row>
    <row r="41" spans="1:8" x14ac:dyDescent="0.3">
      <c r="B41" s="7"/>
    </row>
    <row r="42" spans="1:8" x14ac:dyDescent="0.3">
      <c r="A42" s="51" t="s">
        <v>82</v>
      </c>
      <c r="B42" s="52"/>
      <c r="C42" s="18" t="s">
        <v>111</v>
      </c>
    </row>
    <row r="43" spans="1:8" x14ac:dyDescent="0.3">
      <c r="A43" s="20" t="s">
        <v>94</v>
      </c>
      <c r="B43" s="10">
        <v>50</v>
      </c>
    </row>
    <row r="44" spans="1:8" x14ac:dyDescent="0.3">
      <c r="A44" s="20" t="s">
        <v>95</v>
      </c>
      <c r="B44" s="10">
        <v>28.95</v>
      </c>
      <c r="C44" s="18" t="s">
        <v>99</v>
      </c>
    </row>
    <row r="45" spans="1:8" x14ac:dyDescent="0.3">
      <c r="A45" s="18" t="s">
        <v>127</v>
      </c>
    </row>
  </sheetData>
  <hyperlinks>
    <hyperlink ref="G17" r:id="rId1" xr:uid="{BBA48D80-23B3-4528-B7AB-218BB95E6A7E}"/>
    <hyperlink ref="F17" r:id="rId2" xr:uid="{5E6159CA-3DE9-4F18-A701-02AF0FA1E341}"/>
    <hyperlink ref="F7" r:id="rId3" xr:uid="{6703E80B-8D4D-4B33-93A8-138E976945FF}"/>
    <hyperlink ref="G7" r:id="rId4" xr:uid="{C2A4CEFD-BE4B-41E2-A27F-B8A060425DA2}"/>
    <hyperlink ref="F8" r:id="rId5" xr:uid="{0DC799F8-6BF8-4A61-A57B-DBE66EDAF227}"/>
    <hyperlink ref="F9" r:id="rId6" xr:uid="{4097C33B-A4A7-43B3-BB0B-A70FCB37CB09}"/>
    <hyperlink ref="F10" r:id="rId7" xr:uid="{72D85AB8-CA21-4B3B-8A25-85B9F541C45E}"/>
    <hyperlink ref="G8" r:id="rId8" xr:uid="{893DCEC5-A92B-41EB-9666-92247DFF07E5}"/>
    <hyperlink ref="G9" r:id="rId9" xr:uid="{72565D1A-E62A-4F0C-8F4A-9CBF1773A439}"/>
    <hyperlink ref="G10" r:id="rId10" xr:uid="{A680A6A2-4AFB-4CF4-8F16-662352F02CE2}"/>
    <hyperlink ref="F13" r:id="rId11" xr:uid="{70B10E6E-A2AD-4760-B669-F5208F88150E}"/>
    <hyperlink ref="G13" r:id="rId12" xr:uid="{DD68E361-B84F-44C3-9191-3A5D55FF7A6B}"/>
    <hyperlink ref="F14" r:id="rId13" xr:uid="{C0E2B66A-6C8A-4A60-9485-B8342575AE81}"/>
    <hyperlink ref="G14" r:id="rId14" xr:uid="{E046F24A-C0C8-4DF6-AA01-793EF6C37F29}"/>
    <hyperlink ref="F19" r:id="rId15" xr:uid="{0628CF92-98D1-40B5-91A0-91FC1CE5BF52}"/>
    <hyperlink ref="G19" r:id="rId16" xr:uid="{B9C65170-B53A-47ED-9221-680B73D51717}"/>
    <hyperlink ref="G18" r:id="rId17" xr:uid="{42EB5142-783E-4CD4-8137-1F35F9D9D16A}"/>
    <hyperlink ref="G38" r:id="rId18" xr:uid="{782DF304-71B2-4510-A13C-D455B1396EC7}"/>
    <hyperlink ref="G39" r:id="rId19" xr:uid="{B346922A-83CD-428E-98A2-9B3184D1CE39}"/>
    <hyperlink ref="G40" r:id="rId20" xr:uid="{5399C381-0AEB-4525-A7D8-1639115C7954}"/>
    <hyperlink ref="G37" r:id="rId21" xr:uid="{FB72DA44-64FC-4BB2-B557-98AC96202C6B}"/>
    <hyperlink ref="G27" r:id="rId22" xr:uid="{1045089F-631E-4DDA-97A7-3665D3F9B54B}"/>
    <hyperlink ref="G29" r:id="rId23" xr:uid="{7E082BC8-1C3B-4659-BB76-ADEE4F8F1BD8}"/>
    <hyperlink ref="G16" r:id="rId24" xr:uid="{D41D4D1A-CF4A-432A-83C2-422D6252DF46}"/>
  </hyperlinks>
  <pageMargins left="0.7" right="0.7" top="0.75" bottom="0.75" header="0.3" footer="0.3"/>
  <pageSetup paperSize="9" orientation="portrait" r:id="rId2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107A2-E094-43ED-ADDF-E8934C148CBB}">
  <dimension ref="A1:Z36"/>
  <sheetViews>
    <sheetView tabSelected="1" zoomScale="115" zoomScaleNormal="115" workbookViewId="0">
      <selection activeCell="J9" sqref="J9"/>
    </sheetView>
  </sheetViews>
  <sheetFormatPr defaultRowHeight="14.4" x14ac:dyDescent="0.3"/>
  <cols>
    <col min="1" max="1" width="29.6640625" customWidth="1"/>
    <col min="2" max="2" width="12.109375" customWidth="1"/>
    <col min="5" max="5" width="16.109375" customWidth="1"/>
    <col min="8" max="8" width="11.109375" bestFit="1" customWidth="1"/>
    <col min="9" max="10" width="17.109375" customWidth="1"/>
    <col min="11" max="11" width="11.6640625" customWidth="1"/>
    <col min="12" max="12" width="12.109375" customWidth="1"/>
    <col min="13" max="13" width="11" customWidth="1"/>
    <col min="14" max="14" width="11.33203125" customWidth="1"/>
    <col min="15" max="15" width="11.109375" customWidth="1"/>
    <col min="16" max="16" width="12.109375" customWidth="1"/>
    <col min="23" max="23" width="12" customWidth="1"/>
  </cols>
  <sheetData>
    <row r="1" spans="1:26" x14ac:dyDescent="0.3">
      <c r="A1" s="1" t="s">
        <v>42</v>
      </c>
    </row>
    <row r="2" spans="1:26" s="18" customFormat="1" x14ac:dyDescent="0.3">
      <c r="A2" s="66" t="s">
        <v>128</v>
      </c>
      <c r="B2" s="66"/>
      <c r="C2" s="66"/>
      <c r="D2" s="66"/>
      <c r="E2" s="66"/>
      <c r="F2" s="66"/>
      <c r="G2" s="66"/>
    </row>
    <row r="3" spans="1:26" x14ac:dyDescent="0.3">
      <c r="A3" s="1"/>
    </row>
    <row r="4" spans="1:26" x14ac:dyDescent="0.3">
      <c r="J4" s="66" t="s">
        <v>112</v>
      </c>
      <c r="K4" s="67"/>
      <c r="L4" s="67"/>
      <c r="M4" s="67"/>
      <c r="N4" s="67"/>
      <c r="O4" s="67"/>
      <c r="P4" s="67"/>
      <c r="Q4" s="67"/>
    </row>
    <row r="5" spans="1:26" x14ac:dyDescent="0.3">
      <c r="A5" s="1" t="s">
        <v>17</v>
      </c>
      <c r="E5" s="1" t="s">
        <v>136</v>
      </c>
      <c r="I5" s="1" t="s">
        <v>96</v>
      </c>
      <c r="J5" s="1">
        <v>10</v>
      </c>
      <c r="K5" s="1">
        <v>25</v>
      </c>
      <c r="L5" s="1">
        <v>50</v>
      </c>
      <c r="M5" s="1">
        <v>75</v>
      </c>
      <c r="N5" s="1">
        <v>100</v>
      </c>
      <c r="O5" s="1">
        <v>150</v>
      </c>
      <c r="P5" s="1">
        <v>200</v>
      </c>
    </row>
    <row r="6" spans="1:26" x14ac:dyDescent="0.3">
      <c r="A6" s="3" t="s">
        <v>18</v>
      </c>
      <c r="B6" s="3">
        <v>1.6</v>
      </c>
      <c r="C6" s="10">
        <f>SUM(B6*'Material &amp; Labour Costs'!$B$8)</f>
        <v>4.2240000000000002</v>
      </c>
      <c r="E6" s="3" t="s">
        <v>24</v>
      </c>
      <c r="F6" s="3">
        <v>0.8</v>
      </c>
      <c r="G6" s="10">
        <f>SUM(F6*'Material &amp; Labour Costs'!$B$7)</f>
        <v>0.91999999999999993</v>
      </c>
      <c r="I6" s="3" t="s">
        <v>17</v>
      </c>
      <c r="J6" s="9">
        <f t="shared" ref="J6:P6" si="0">SUM($C$9*J5)</f>
        <v>123.24</v>
      </c>
      <c r="K6" s="9">
        <f t="shared" si="0"/>
        <v>308.10000000000002</v>
      </c>
      <c r="L6" s="9">
        <f t="shared" si="0"/>
        <v>616.20000000000005</v>
      </c>
      <c r="M6" s="9">
        <f t="shared" si="0"/>
        <v>924.3</v>
      </c>
      <c r="N6" s="9">
        <f t="shared" si="0"/>
        <v>1232.4000000000001</v>
      </c>
      <c r="O6" s="9">
        <f t="shared" si="0"/>
        <v>1848.6</v>
      </c>
      <c r="P6" s="9">
        <f t="shared" si="0"/>
        <v>2464.8000000000002</v>
      </c>
    </row>
    <row r="7" spans="1:26" x14ac:dyDescent="0.3">
      <c r="A7" s="3" t="s">
        <v>19</v>
      </c>
      <c r="B7" s="3">
        <v>1</v>
      </c>
      <c r="C7" s="10">
        <f>SUM(B7*'Material &amp; Labour Costs'!$B$17)</f>
        <v>5.0999999999999996</v>
      </c>
      <c r="E7" s="3" t="s">
        <v>18</v>
      </c>
      <c r="F7" s="3">
        <v>0.9</v>
      </c>
      <c r="G7" s="10">
        <f>SUM(F7*'Material &amp; Labour Costs'!$B$8)</f>
        <v>2.3760000000000003</v>
      </c>
      <c r="I7" s="3" t="s">
        <v>28</v>
      </c>
      <c r="J7" s="9">
        <f t="shared" ref="J7:P7" si="1">SUM($C$14*J5)</f>
        <v>193.54</v>
      </c>
      <c r="K7" s="9">
        <f t="shared" si="1"/>
        <v>483.84999999999997</v>
      </c>
      <c r="L7" s="9">
        <f t="shared" si="1"/>
        <v>967.69999999999993</v>
      </c>
      <c r="M7" s="9">
        <f t="shared" si="1"/>
        <v>1451.55</v>
      </c>
      <c r="N7" s="9">
        <f t="shared" si="1"/>
        <v>1935.3999999999999</v>
      </c>
      <c r="O7" s="9">
        <f t="shared" si="1"/>
        <v>2903.1</v>
      </c>
      <c r="P7" s="9">
        <f t="shared" si="1"/>
        <v>3870.7999999999997</v>
      </c>
    </row>
    <row r="8" spans="1:26" x14ac:dyDescent="0.3">
      <c r="A8" s="3" t="s">
        <v>0</v>
      </c>
      <c r="B8" s="3">
        <v>1</v>
      </c>
      <c r="C8" s="10">
        <f>SUM(B8*'Material &amp; Labour Costs'!$B$23)</f>
        <v>3</v>
      </c>
      <c r="E8" s="3" t="s">
        <v>25</v>
      </c>
      <c r="F8" s="3">
        <v>0.9</v>
      </c>
      <c r="G8" s="10">
        <f>SUM(F8*'Material &amp; Labour Costs'!$B$9)</f>
        <v>2.7360000000000002</v>
      </c>
      <c r="I8" s="3" t="s">
        <v>136</v>
      </c>
      <c r="J8" s="9">
        <f t="shared" ref="J8:P8" si="2">SUM($G$11*J5)</f>
        <v>472.81999999999994</v>
      </c>
      <c r="K8" s="9">
        <f t="shared" si="2"/>
        <v>1182.05</v>
      </c>
      <c r="L8" s="9">
        <f t="shared" si="2"/>
        <v>2364.1</v>
      </c>
      <c r="M8" s="9">
        <f t="shared" si="2"/>
        <v>3546.1499999999996</v>
      </c>
      <c r="N8" s="9">
        <f t="shared" si="2"/>
        <v>4728.2</v>
      </c>
      <c r="O8" s="9">
        <f t="shared" si="2"/>
        <v>7092.2999999999993</v>
      </c>
      <c r="P8" s="9">
        <f t="shared" si="2"/>
        <v>9456.4</v>
      </c>
    </row>
    <row r="9" spans="1:26" x14ac:dyDescent="0.3">
      <c r="C9" s="8">
        <f>SUM(C6:C8)</f>
        <v>12.324</v>
      </c>
      <c r="E9" s="3" t="s">
        <v>138</v>
      </c>
      <c r="F9" s="3">
        <v>1</v>
      </c>
      <c r="G9" s="10">
        <f>SUM(F9*'Material &amp; Labour Costs'!$B$15)</f>
        <v>36.25</v>
      </c>
      <c r="I9" s="3" t="s">
        <v>8</v>
      </c>
      <c r="J9" s="9">
        <f t="shared" ref="J9:P9" si="3">SUM($G$28*J5)</f>
        <v>535.31999999999994</v>
      </c>
      <c r="K9" s="9">
        <f t="shared" si="3"/>
        <v>1338.3</v>
      </c>
      <c r="L9" s="9">
        <f t="shared" si="3"/>
        <v>2676.6</v>
      </c>
      <c r="M9" s="9">
        <f t="shared" si="3"/>
        <v>4014.8999999999996</v>
      </c>
      <c r="N9" s="9">
        <f t="shared" si="3"/>
        <v>5353.2</v>
      </c>
      <c r="O9" s="9">
        <f t="shared" si="3"/>
        <v>8029.7999999999993</v>
      </c>
      <c r="P9" s="9">
        <f t="shared" si="3"/>
        <v>10706.4</v>
      </c>
    </row>
    <row r="10" spans="1:26" x14ac:dyDescent="0.3">
      <c r="A10" s="1" t="s">
        <v>28</v>
      </c>
      <c r="E10" s="3" t="s">
        <v>0</v>
      </c>
      <c r="F10" s="3">
        <v>1</v>
      </c>
      <c r="G10" s="10">
        <f>SUM(F10*'Material &amp; Labour Costs'!$B$24)</f>
        <v>5</v>
      </c>
      <c r="I10" s="3" t="s">
        <v>137</v>
      </c>
      <c r="J10" s="9">
        <f t="shared" ref="J10:P10" si="4">SUM($G$19*J5)</f>
        <v>521.55999999999995</v>
      </c>
      <c r="K10" s="9">
        <f t="shared" si="4"/>
        <v>1303.8999999999999</v>
      </c>
      <c r="L10" s="9">
        <f t="shared" si="4"/>
        <v>2607.7999999999997</v>
      </c>
      <c r="M10" s="9">
        <f t="shared" si="4"/>
        <v>3911.7</v>
      </c>
      <c r="N10" s="9">
        <f t="shared" si="4"/>
        <v>5215.5999999999995</v>
      </c>
      <c r="O10" s="9">
        <f t="shared" si="4"/>
        <v>7823.4</v>
      </c>
      <c r="P10" s="9">
        <f t="shared" si="4"/>
        <v>10431.199999999999</v>
      </c>
    </row>
    <row r="11" spans="1:26" x14ac:dyDescent="0.3">
      <c r="A11" s="3" t="s">
        <v>18</v>
      </c>
      <c r="B11" s="3">
        <v>1.6</v>
      </c>
      <c r="C11" s="10">
        <f>SUM(B11*'Material &amp; Labour Costs'!$B$8)</f>
        <v>4.2240000000000002</v>
      </c>
      <c r="D11" s="7"/>
      <c r="G11" s="8">
        <f>SUM(G6:G10)</f>
        <v>47.281999999999996</v>
      </c>
      <c r="I11" s="3" t="s">
        <v>13</v>
      </c>
      <c r="J11" s="9">
        <f>SUM($G$36*J5)</f>
        <v>611.06000000000006</v>
      </c>
      <c r="K11" s="9">
        <f t="shared" ref="K11:P11" si="5">SUM($G$36*K5)</f>
        <v>1527.65</v>
      </c>
      <c r="L11" s="9">
        <f t="shared" si="5"/>
        <v>3055.3</v>
      </c>
      <c r="M11" s="9">
        <f t="shared" si="5"/>
        <v>4582.95</v>
      </c>
      <c r="N11" s="9">
        <f t="shared" si="5"/>
        <v>6110.6</v>
      </c>
      <c r="O11" s="9">
        <f t="shared" si="5"/>
        <v>9165.9</v>
      </c>
      <c r="P11" s="9">
        <f t="shared" si="5"/>
        <v>12221.2</v>
      </c>
    </row>
    <row r="12" spans="1:26" x14ac:dyDescent="0.3">
      <c r="A12" s="3" t="s">
        <v>66</v>
      </c>
      <c r="B12" s="3">
        <v>1</v>
      </c>
      <c r="C12" s="10">
        <f>SUM(B12*'Material &amp; Labour Costs'!$B$18)</f>
        <v>12.13</v>
      </c>
      <c r="D12" s="5"/>
      <c r="K12" s="5"/>
    </row>
    <row r="13" spans="1:26" x14ac:dyDescent="0.3">
      <c r="A13" s="3" t="s">
        <v>0</v>
      </c>
      <c r="B13" s="3">
        <v>1</v>
      </c>
      <c r="C13" s="10">
        <f>SUM(B13*'Material &amp; Labour Costs'!$B$23)</f>
        <v>3</v>
      </c>
      <c r="E13" s="1" t="s">
        <v>137</v>
      </c>
    </row>
    <row r="14" spans="1:26" x14ac:dyDescent="0.3">
      <c r="C14" s="8">
        <f>SUM(C11:C13)</f>
        <v>19.353999999999999</v>
      </c>
      <c r="D14" s="1"/>
      <c r="E14" s="3" t="s">
        <v>24</v>
      </c>
      <c r="F14" s="3">
        <v>0.8</v>
      </c>
      <c r="G14" s="10">
        <f>SUM(F14*'Material &amp; Labour Costs'!$B$7)</f>
        <v>0.91999999999999993</v>
      </c>
      <c r="M14" s="5"/>
      <c r="N14" s="5"/>
      <c r="O14" s="5"/>
    </row>
    <row r="15" spans="1:26" x14ac:dyDescent="0.3">
      <c r="E15" s="3" t="s">
        <v>25</v>
      </c>
      <c r="F15" s="3">
        <v>0.9</v>
      </c>
      <c r="G15" s="10">
        <f>SUM(F15*'Material &amp; Labour Costs'!$B$9)</f>
        <v>2.7360000000000002</v>
      </c>
      <c r="I15" s="5"/>
      <c r="J15" s="5"/>
      <c r="X15" s="7"/>
      <c r="Y15" s="7"/>
      <c r="Z15" s="7"/>
    </row>
    <row r="16" spans="1:26" x14ac:dyDescent="0.3">
      <c r="A16" s="18" t="s">
        <v>89</v>
      </c>
      <c r="E16" s="3" t="s">
        <v>26</v>
      </c>
      <c r="F16" s="3">
        <v>0.9</v>
      </c>
      <c r="G16" s="10">
        <f>SUM(F16*'Material &amp; Labour Costs'!$B$10)</f>
        <v>4.95</v>
      </c>
      <c r="X16" s="7"/>
      <c r="Y16" s="7"/>
      <c r="Z16" s="7"/>
    </row>
    <row r="17" spans="1:26" x14ac:dyDescent="0.3">
      <c r="E17" s="3" t="s">
        <v>139</v>
      </c>
      <c r="F17" s="3">
        <v>1</v>
      </c>
      <c r="G17" s="10">
        <f>SUM(F17*'Material &amp; Labour Costs'!$B$16)</f>
        <v>38.549999999999997</v>
      </c>
      <c r="X17" s="7"/>
      <c r="Y17" s="7"/>
      <c r="Z17" s="7"/>
    </row>
    <row r="18" spans="1:26" x14ac:dyDescent="0.3">
      <c r="E18" s="3" t="s">
        <v>0</v>
      </c>
      <c r="F18" s="3">
        <v>1</v>
      </c>
      <c r="G18" s="10">
        <f>SUM(F18*'Material &amp; Labour Costs'!$B$24)</f>
        <v>5</v>
      </c>
      <c r="Q18" s="5"/>
      <c r="X18" s="7"/>
      <c r="Y18" s="7"/>
      <c r="Z18" s="7"/>
    </row>
    <row r="19" spans="1:26" x14ac:dyDescent="0.3">
      <c r="A19" s="4" t="s">
        <v>90</v>
      </c>
      <c r="G19" s="8">
        <f>SUM(G14:G18)</f>
        <v>52.155999999999999</v>
      </c>
      <c r="I19" s="18" t="s">
        <v>129</v>
      </c>
      <c r="Q19" s="5"/>
      <c r="X19" s="7"/>
      <c r="Y19" s="7"/>
      <c r="Z19" s="7"/>
    </row>
    <row r="20" spans="1:26" x14ac:dyDescent="0.3">
      <c r="A20" s="6"/>
      <c r="G20" s="8"/>
      <c r="I20" s="18" t="s">
        <v>113</v>
      </c>
      <c r="Q20" s="5"/>
      <c r="X20" s="7"/>
      <c r="Y20" s="7"/>
      <c r="Z20" s="7"/>
    </row>
    <row r="22" spans="1:26" s="1" customFormat="1" x14ac:dyDescent="0.3">
      <c r="E22" s="1" t="s">
        <v>8</v>
      </c>
      <c r="F22"/>
      <c r="G22"/>
    </row>
    <row r="23" spans="1:26" s="1" customFormat="1" x14ac:dyDescent="0.3">
      <c r="E23" s="3" t="s">
        <v>24</v>
      </c>
      <c r="F23" s="3">
        <v>0.8</v>
      </c>
      <c r="G23" s="10">
        <f>SUM(F23*'Material &amp; Labour Costs'!$B$7)</f>
        <v>0.91999999999999993</v>
      </c>
    </row>
    <row r="24" spans="1:26" x14ac:dyDescent="0.3">
      <c r="E24" s="3" t="s">
        <v>18</v>
      </c>
      <c r="F24" s="3">
        <v>0.9</v>
      </c>
      <c r="G24" s="10">
        <f>SUM(F24*'Material &amp; Labour Costs'!$B$8)</f>
        <v>2.3760000000000003</v>
      </c>
    </row>
    <row r="25" spans="1:26" x14ac:dyDescent="0.3">
      <c r="E25" s="3" t="s">
        <v>25</v>
      </c>
      <c r="F25" s="3">
        <v>0.9</v>
      </c>
      <c r="G25" s="10">
        <f>SUM(F25*'Material &amp; Labour Costs'!$B$9)</f>
        <v>2.7360000000000002</v>
      </c>
    </row>
    <row r="26" spans="1:26" x14ac:dyDescent="0.3">
      <c r="E26" s="3" t="s">
        <v>140</v>
      </c>
      <c r="F26" s="3">
        <v>1</v>
      </c>
      <c r="G26" s="10">
        <f>SUM(F26*'Material &amp; Labour Costs'!$B$13)</f>
        <v>42.5</v>
      </c>
    </row>
    <row r="27" spans="1:26" x14ac:dyDescent="0.3">
      <c r="E27" s="3" t="s">
        <v>0</v>
      </c>
      <c r="F27" s="3">
        <v>1</v>
      </c>
      <c r="G27" s="10">
        <f>SUM(F27*'Material &amp; Labour Costs'!$B$24)</f>
        <v>5</v>
      </c>
    </row>
    <row r="28" spans="1:26" x14ac:dyDescent="0.3">
      <c r="G28" s="8">
        <f>SUM(G23:G27)</f>
        <v>53.531999999999996</v>
      </c>
    </row>
    <row r="30" spans="1:26" x14ac:dyDescent="0.3">
      <c r="E30" s="1" t="s">
        <v>13</v>
      </c>
    </row>
    <row r="31" spans="1:26" x14ac:dyDescent="0.3">
      <c r="E31" s="3" t="s">
        <v>24</v>
      </c>
      <c r="F31" s="3">
        <v>0.8</v>
      </c>
      <c r="G31" s="10">
        <f>SUM(F31*'Material &amp; Labour Costs'!$B$7)</f>
        <v>0.91999999999999993</v>
      </c>
    </row>
    <row r="32" spans="1:26" x14ac:dyDescent="0.3">
      <c r="E32" s="3" t="s">
        <v>25</v>
      </c>
      <c r="F32" s="3">
        <v>0.9</v>
      </c>
      <c r="G32" s="10">
        <f>SUM(F32*'Material &amp; Labour Costs'!$B$9)</f>
        <v>2.7360000000000002</v>
      </c>
    </row>
    <row r="33" spans="5:7" x14ac:dyDescent="0.3">
      <c r="E33" s="3" t="s">
        <v>26</v>
      </c>
      <c r="F33" s="3">
        <v>0.9</v>
      </c>
      <c r="G33" s="10">
        <f>SUM(F33*'Material &amp; Labour Costs'!$B$10)</f>
        <v>4.95</v>
      </c>
    </row>
    <row r="34" spans="5:7" x14ac:dyDescent="0.3">
      <c r="E34" s="3" t="s">
        <v>141</v>
      </c>
      <c r="F34" s="3">
        <v>1</v>
      </c>
      <c r="G34" s="10">
        <f>SUM(F34*'Material &amp; Labour Costs'!$B$14)</f>
        <v>47.5</v>
      </c>
    </row>
    <row r="35" spans="5:7" x14ac:dyDescent="0.3">
      <c r="E35" s="3" t="s">
        <v>0</v>
      </c>
      <c r="F35" s="3">
        <v>1</v>
      </c>
      <c r="G35" s="10">
        <f>SUM(F35*'Material &amp; Labour Costs'!$B$24)</f>
        <v>5</v>
      </c>
    </row>
    <row r="36" spans="5:7" x14ac:dyDescent="0.3">
      <c r="G36" s="8">
        <f>SUM(G31:G35)</f>
        <v>61.106000000000002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Budget</vt:lpstr>
      <vt:lpstr>Material &amp; Labour Costs</vt:lpstr>
      <vt:lpstr>Trap Cost Calculations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Lawrence Smith</dc:creator>
  <cp:lastModifiedBy>Lawrence Smith</cp:lastModifiedBy>
  <cp:lastPrinted>2024-11-28T20:37:22Z</cp:lastPrinted>
  <dcterms:created xsi:type="dcterms:W3CDTF">2022-09-09T06:10:36Z</dcterms:created>
  <dcterms:modified xsi:type="dcterms:W3CDTF">2025-12-05T00:43:54Z</dcterms:modified>
</cp:coreProperties>
</file>